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264" activeTab="3"/>
  </bookViews>
  <sheets>
    <sheet name="cis" sheetId="1" r:id="rId1"/>
    <sheet name="cbs" sheetId="2" r:id="rId2"/>
    <sheet name="cfw" sheetId="3" r:id="rId3"/>
    <sheet name="scw" sheetId="4" r:id="rId4"/>
  </sheets>
  <definedNames>
    <definedName name="_xlnm.Print_Area" localSheetId="1">'cbs'!$A$1:$E$62</definedName>
    <definedName name="_xlnm.Print_Area" localSheetId="2">'cfw'!$A$1:$D$45</definedName>
    <definedName name="_xlnm.Print_Area" localSheetId="0">'cis'!$A$1:$H$53</definedName>
    <definedName name="_xlnm.Print_Area" localSheetId="3">'scw'!$A$1:$R$57</definedName>
    <definedName name="Excel_BuiltIn_Print_Area_2">'cbs'!$A$1:$E$60</definedName>
    <definedName name="Excel_BuiltIn_Print_Area_3">'cfw'!$A$1:$D$47</definedName>
    <definedName name="Excel_BuiltIn_Print_Area_5">#REF!</definedName>
  </definedNames>
  <calcPr fullCalcOnLoad="1"/>
</workbook>
</file>

<file path=xl/sharedStrings.xml><?xml version="1.0" encoding="utf-8"?>
<sst xmlns="http://schemas.openxmlformats.org/spreadsheetml/2006/main" count="171" uniqueCount="124">
  <si>
    <t>TONG HERR RESOURCES BERHAD</t>
  </si>
  <si>
    <t>(Company No.432139-W)</t>
  </si>
  <si>
    <t>(Incorporated in Malaysia)</t>
  </si>
  <si>
    <t>AND ITS SUBSIDIARY COMPANIES</t>
  </si>
  <si>
    <t>Appendix 1</t>
  </si>
  <si>
    <t xml:space="preserve">UNAUDITED CONDENSED CONSOLIDATED INCOME STATEMENTS </t>
  </si>
  <si>
    <t>For the Quarter Ended 31 March  2009</t>
  </si>
  <si>
    <t>(Financial Year Ending 31 December 2009)</t>
  </si>
  <si>
    <t>INDIVIDUAL QUARTER</t>
  </si>
  <si>
    <t>CUMULATIVE QUARTER</t>
  </si>
  <si>
    <t>Quarter Ended</t>
  </si>
  <si>
    <t>31-03-09</t>
  </si>
  <si>
    <t>31-03-08</t>
  </si>
  <si>
    <t>RM'000</t>
  </si>
  <si>
    <t>Revenue</t>
  </si>
  <si>
    <t>Cost of Sales</t>
  </si>
  <si>
    <t>Gross Profit</t>
  </si>
  <si>
    <t>Other income</t>
  </si>
  <si>
    <t>Administrative expenses</t>
  </si>
  <si>
    <t>Selling and marketing expenses</t>
  </si>
  <si>
    <t>Finance costs</t>
  </si>
  <si>
    <t>Profit Before Tax</t>
  </si>
  <si>
    <t>Income tax expenses</t>
  </si>
  <si>
    <t>Profit/Loss For The Period</t>
  </si>
  <si>
    <t>Attributable to:</t>
  </si>
  <si>
    <t xml:space="preserve">     Equity holder of the parent</t>
  </si>
  <si>
    <t xml:space="preserve">     Minority interest</t>
  </si>
  <si>
    <t>Earnings per share attributable</t>
  </si>
  <si>
    <t>-</t>
  </si>
  <si>
    <t xml:space="preserve">     to equity holders of the parent:</t>
  </si>
  <si>
    <t>Basic, for profit for the period (sen)</t>
  </si>
  <si>
    <t>Diluted, for profit for the period (sen)</t>
  </si>
  <si>
    <t>(The Unaudited Condensed Consolidated Income Statements should be read in conjunction with the audited financial statement for the year ended 31 December 2008 and the accompanying explanatory notes attached to the interim financial statements.)</t>
  </si>
  <si>
    <t>UNAUDITED CONDENSED CONSOLIDATED BALANCE SHEET AS AT 31 MARCH 2009</t>
  </si>
  <si>
    <t>(Unaudited)</t>
  </si>
  <si>
    <t>(Audited)</t>
  </si>
  <si>
    <t>31 MARCH</t>
  </si>
  <si>
    <t>31 DECEMBER</t>
  </si>
  <si>
    <t>2009</t>
  </si>
  <si>
    <t>2008</t>
  </si>
  <si>
    <t>(Restated)</t>
  </si>
  <si>
    <t>ASSETS</t>
  </si>
  <si>
    <t>Non-current assets</t>
  </si>
  <si>
    <t>Property, plant and equipment</t>
  </si>
  <si>
    <t>Prepaid lease payments</t>
  </si>
  <si>
    <t>Current assets</t>
  </si>
  <si>
    <t>Inventories</t>
  </si>
  <si>
    <t>Trade and other receivables</t>
  </si>
  <si>
    <t>Current tax asset</t>
  </si>
  <si>
    <t>Cash and bank balances</t>
  </si>
  <si>
    <t>TOTAL ASSETS</t>
  </si>
  <si>
    <t>EQUITY AND LIABILITIES</t>
  </si>
  <si>
    <t>Share capital</t>
  </si>
  <si>
    <t xml:space="preserve"> </t>
  </si>
  <si>
    <t>Share premium</t>
  </si>
  <si>
    <t>Treasury shares</t>
  </si>
  <si>
    <t>Other reserves</t>
  </si>
  <si>
    <t>Retained earnings</t>
  </si>
  <si>
    <t>Equity attributable to equity holders of the parent</t>
  </si>
  <si>
    <t>Minority interest</t>
  </si>
  <si>
    <t>Total equity</t>
  </si>
  <si>
    <t>Non-current liabilities</t>
  </si>
  <si>
    <t>Deferred tax liabilities</t>
  </si>
  <si>
    <t>Current Liabilities</t>
  </si>
  <si>
    <t>Borrowings</t>
  </si>
  <si>
    <t>Trade and other payables</t>
  </si>
  <si>
    <t>Current tax payable</t>
  </si>
  <si>
    <t>Total liabilities</t>
  </si>
  <si>
    <t>TOTAL EQUITY AND LIABILITIES</t>
  </si>
  <si>
    <t>Net assets per share attributable to ordinary equity holders of the parent (sen)</t>
  </si>
  <si>
    <t>(The Unaudited Condensed Consolidated Balance Sheet should be read in conjunction with the audited financial statement for the year ended 31 December 2008 and the accompanying explanatory notes attached to the interim financial statements.)</t>
  </si>
  <si>
    <t>AND ITS SUBSIDIARY COMPANY</t>
  </si>
  <si>
    <t>CONDENSED CONSOLIDATED CASH FLOW STATEMENT</t>
  </si>
  <si>
    <t>FOR THE QUARTER ENDED 31 MARCH 2009</t>
  </si>
  <si>
    <t>3 months</t>
  </si>
  <si>
    <t>Ended 31 March</t>
  </si>
  <si>
    <t>Net cash from operating activities</t>
  </si>
  <si>
    <t>Net cash used in investing activities</t>
  </si>
  <si>
    <t>Net cash (used in) / generated from financing activities</t>
  </si>
  <si>
    <t>Net (decrease)/ increase in cash and cash equivalents</t>
  </si>
  <si>
    <t>Effect of exchange rate changes</t>
  </si>
  <si>
    <t>Cash and cash equivalents at beginning of financial period</t>
  </si>
  <si>
    <t>Cash and cash equivalents at end of financial period</t>
  </si>
  <si>
    <t>Cash and cash equivalents at end of financial period comprise the following:</t>
  </si>
  <si>
    <t xml:space="preserve">As at </t>
  </si>
  <si>
    <t>31 March 2009</t>
  </si>
  <si>
    <t>31 March 2008</t>
  </si>
  <si>
    <t>Bank overdrafts</t>
  </si>
  <si>
    <t>(The Unaudited Condensed Consolidated Cash Flow Statement should be read in conjunction with the audited financial statement for the year ended 31 December 2008 and the accompanying explanatory notes attached to the interim financial statements.)</t>
  </si>
  <si>
    <t>CONDENSED CONSOLIDATED STATEMENTS OF CHANGES IN EQUITY</t>
  </si>
  <si>
    <t>Minority</t>
  </si>
  <si>
    <t xml:space="preserve">Total </t>
  </si>
  <si>
    <t>&lt;----------------------------------Attributable to Equity Holders of the Parent--------------------------------&gt;</t>
  </si>
  <si>
    <t>Interest</t>
  </si>
  <si>
    <t>Equity</t>
  </si>
  <si>
    <t>&lt;-----------------------Non-Distributable----------------------&gt;</t>
  </si>
  <si>
    <t>Distributable</t>
  </si>
  <si>
    <t xml:space="preserve">Share   </t>
  </si>
  <si>
    <t>Share</t>
  </si>
  <si>
    <t>Treasury</t>
  </si>
  <si>
    <t>Other</t>
  </si>
  <si>
    <t>Held for</t>
  </si>
  <si>
    <t xml:space="preserve">Retained </t>
  </si>
  <si>
    <t>Capital</t>
  </si>
  <si>
    <t>Premium</t>
  </si>
  <si>
    <t>Shares</t>
  </si>
  <si>
    <t>Reserves</t>
  </si>
  <si>
    <t>Sale</t>
  </si>
  <si>
    <t>Earnings</t>
  </si>
  <si>
    <t>Total</t>
  </si>
  <si>
    <t>(RM'000)</t>
  </si>
  <si>
    <t>At 1 January 2009</t>
  </si>
  <si>
    <t>Foreign currency translation</t>
  </si>
  <si>
    <t>Profit for the period</t>
  </si>
  <si>
    <t>Total recognised income and expense for the period</t>
  </si>
  <si>
    <t xml:space="preserve">Issue of ordinary shares </t>
  </si>
  <si>
    <t>Capitalisation of bonus issue</t>
  </si>
  <si>
    <t>Payment of dividend</t>
  </si>
  <si>
    <t>Purchase of treasury shares</t>
  </si>
  <si>
    <t>At 31 March 2009</t>
  </si>
  <si>
    <t>At 1 January 2008</t>
  </si>
  <si>
    <t>Minority Interest's contribution of capital</t>
  </si>
  <si>
    <t>At 31 March 2008</t>
  </si>
  <si>
    <t>(The Unaudited Condensed Consolidated Statements of Changes In Equity should be read in conjunction with the audited financial statement for the year ended 31 December 2008 and the accompanying explanatory notes attached to the interim financial statement</t>
  </si>
</sst>
</file>

<file path=xl/styles.xml><?xml version="1.0" encoding="utf-8"?>
<styleSheet xmlns="http://schemas.openxmlformats.org/spreadsheetml/2006/main">
  <numFmts count="12">
    <numFmt numFmtId="164" formatCode="GENERAL"/>
    <numFmt numFmtId="165" formatCode="_-* #,##0.00_-;\-* #,##0.00_-;_-* \-??_-;_-@_-"/>
    <numFmt numFmtId="166" formatCode="@"/>
    <numFmt numFmtId="167" formatCode="D\-MMM"/>
    <numFmt numFmtId="168" formatCode="#,##0_);\(#,##0\)"/>
    <numFmt numFmtId="169" formatCode="_(* #,##0.00_);_(* \(#,##0.00\);_(* \-??_);_(@_)"/>
    <numFmt numFmtId="170" formatCode="#,##0.0000_);\(#,##0.0000\)"/>
    <numFmt numFmtId="171" formatCode="0"/>
    <numFmt numFmtId="172" formatCode="#,##0.00"/>
    <numFmt numFmtId="173" formatCode="D\-MMM\-YY"/>
    <numFmt numFmtId="174" formatCode="_-* #,##0_-;\-* #,##0_-;_-* \-??_-;_-@_-"/>
    <numFmt numFmtId="175" formatCode="#,##0;[RED]\-#,##0"/>
  </numFmts>
  <fonts count="8">
    <font>
      <sz val="10"/>
      <name val="新細明體"/>
      <family val="2"/>
    </font>
    <font>
      <sz val="10"/>
      <name val="Arial"/>
      <family val="0"/>
    </font>
    <font>
      <sz val="12"/>
      <name val="新細明體"/>
      <family val="1"/>
    </font>
    <font>
      <sz val="12"/>
      <name val="Times New Roman"/>
      <family val="1"/>
    </font>
    <font>
      <sz val="12"/>
      <color indexed="18"/>
      <name val="Times New Roman"/>
      <family val="1"/>
    </font>
    <font>
      <b/>
      <sz val="12"/>
      <name val="Times New Roman"/>
      <family val="1"/>
    </font>
    <font>
      <sz val="12"/>
      <color indexed="10"/>
      <name val="Times New Roman"/>
      <family val="1"/>
    </font>
    <font>
      <i/>
      <sz val="10"/>
      <name val="Times New Roman"/>
      <family val="1"/>
    </font>
  </fonts>
  <fills count="3">
    <fill>
      <patternFill/>
    </fill>
    <fill>
      <patternFill patternType="gray125"/>
    </fill>
    <fill>
      <patternFill patternType="solid">
        <fgColor indexed="9"/>
        <bgColor indexed="64"/>
      </patternFill>
    </fill>
  </fills>
  <borders count="14">
    <border>
      <left/>
      <right/>
      <top/>
      <bottom/>
      <diagonal/>
    </border>
    <border>
      <left>
        <color indexed="63"/>
      </left>
      <right>
        <color indexed="63"/>
      </right>
      <top>
        <color indexed="63"/>
      </top>
      <bottom style="thin">
        <color indexed="8"/>
      </bottom>
    </border>
    <border>
      <left>
        <color indexed="63"/>
      </left>
      <right>
        <color indexed="63"/>
      </right>
      <top>
        <color indexed="63"/>
      </top>
      <bottom style="hair">
        <color indexed="8"/>
      </bottom>
    </border>
    <border>
      <left>
        <color indexed="63"/>
      </left>
      <right>
        <color indexed="63"/>
      </right>
      <top style="thin">
        <color indexed="8"/>
      </top>
      <bottom style="double">
        <color indexed="8"/>
      </bottom>
    </border>
    <border>
      <left>
        <color indexed="63"/>
      </left>
      <right>
        <color indexed="63"/>
      </right>
      <top>
        <color indexed="63"/>
      </top>
      <bottom style="double">
        <color indexed="8"/>
      </bottom>
    </border>
    <border>
      <left>
        <color indexed="63"/>
      </left>
      <right>
        <color indexed="63"/>
      </right>
      <top style="thin">
        <color indexed="8"/>
      </top>
      <bottom style="thin">
        <color indexed="8"/>
      </bottom>
    </border>
    <border>
      <left>
        <color indexed="63"/>
      </left>
      <right>
        <color indexed="63"/>
      </right>
      <top style="thin">
        <color indexed="8"/>
      </top>
      <bottom style="medium">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s>
  <cellStyleXfs count="26">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9" fontId="0"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2" fillId="0" borderId="0">
      <alignment/>
      <protection/>
    </xf>
    <xf numFmtId="165" fontId="0" fillId="0" borderId="0" applyFill="0" applyBorder="0" applyAlignment="0" applyProtection="0"/>
    <xf numFmtId="164" fontId="2" fillId="0" borderId="0">
      <alignment/>
      <protection/>
    </xf>
    <xf numFmtId="164" fontId="2" fillId="0" borderId="0">
      <alignment/>
      <protection/>
    </xf>
    <xf numFmtId="164" fontId="2" fillId="0" borderId="0">
      <alignment/>
      <protection/>
    </xf>
    <xf numFmtId="164" fontId="2" fillId="0" borderId="0">
      <alignment/>
      <protection/>
    </xf>
  </cellStyleXfs>
  <cellXfs count="110">
    <xf numFmtId="164" fontId="0" fillId="0" borderId="0" xfId="0" applyAlignment="1">
      <alignment/>
    </xf>
    <xf numFmtId="164" fontId="3" fillId="0" borderId="0" xfId="20" applyFont="1">
      <alignment/>
      <protection/>
    </xf>
    <xf numFmtId="164" fontId="4" fillId="0" borderId="0" xfId="20" applyFont="1">
      <alignment/>
      <protection/>
    </xf>
    <xf numFmtId="164" fontId="3" fillId="0" borderId="0" xfId="20" applyFont="1" applyBorder="1" applyAlignment="1">
      <alignment horizontal="center"/>
      <protection/>
    </xf>
    <xf numFmtId="166" fontId="3" fillId="0" borderId="0" xfId="20" applyNumberFormat="1" applyFont="1" applyAlignment="1">
      <alignment horizontal="center"/>
      <protection/>
    </xf>
    <xf numFmtId="166" fontId="4" fillId="0" borderId="0" xfId="20" applyNumberFormat="1" applyFont="1" applyAlignment="1">
      <alignment horizontal="center"/>
      <protection/>
    </xf>
    <xf numFmtId="166" fontId="5" fillId="0" borderId="0" xfId="20" applyNumberFormat="1" applyFont="1" applyBorder="1" applyAlignment="1">
      <alignment horizontal="center"/>
      <protection/>
    </xf>
    <xf numFmtId="164" fontId="3" fillId="0" borderId="0" xfId="20" applyFont="1" applyAlignment="1">
      <alignment horizontal="center"/>
      <protection/>
    </xf>
    <xf numFmtId="164" fontId="4" fillId="0" borderId="0" xfId="20" applyFont="1" applyAlignment="1">
      <alignment horizontal="center"/>
      <protection/>
    </xf>
    <xf numFmtId="164" fontId="3" fillId="0" borderId="0" xfId="20" applyFont="1" applyFill="1" applyAlignment="1">
      <alignment horizontal="center"/>
      <protection/>
    </xf>
    <xf numFmtId="167" fontId="3" fillId="0" borderId="0" xfId="20" applyNumberFormat="1" applyFont="1" applyAlignment="1">
      <alignment horizontal="center"/>
      <protection/>
    </xf>
    <xf numFmtId="167" fontId="4" fillId="0" borderId="0" xfId="20" applyNumberFormat="1" applyFont="1" applyAlignment="1">
      <alignment horizontal="center"/>
      <protection/>
    </xf>
    <xf numFmtId="167" fontId="3" fillId="0" borderId="0" xfId="20" applyNumberFormat="1" applyFont="1" applyFill="1" applyAlignment="1">
      <alignment horizontal="center"/>
      <protection/>
    </xf>
    <xf numFmtId="164" fontId="3" fillId="0" borderId="1" xfId="20" applyFont="1" applyBorder="1" applyAlignment="1">
      <alignment horizontal="center"/>
      <protection/>
    </xf>
    <xf numFmtId="164" fontId="3" fillId="0" borderId="1" xfId="20" applyFont="1" applyFill="1" applyBorder="1" applyAlignment="1">
      <alignment horizontal="center"/>
      <protection/>
    </xf>
    <xf numFmtId="164" fontId="5" fillId="0" borderId="0" xfId="20" applyFont="1">
      <alignment/>
      <protection/>
    </xf>
    <xf numFmtId="168" fontId="3" fillId="0" borderId="0" xfId="21" applyNumberFormat="1" applyFont="1" applyFill="1" applyBorder="1" applyAlignment="1" applyProtection="1">
      <alignment/>
      <protection/>
    </xf>
    <xf numFmtId="168" fontId="3" fillId="0" borderId="0" xfId="15" applyNumberFormat="1" applyFont="1" applyFill="1" applyBorder="1" applyAlignment="1" applyProtection="1">
      <alignment/>
      <protection/>
    </xf>
    <xf numFmtId="168" fontId="3" fillId="0" borderId="0" xfId="20" applyNumberFormat="1" applyFont="1">
      <alignment/>
      <protection/>
    </xf>
    <xf numFmtId="168" fontId="3" fillId="0" borderId="1" xfId="21" applyNumberFormat="1" applyFont="1" applyFill="1" applyBorder="1" applyAlignment="1" applyProtection="1">
      <alignment/>
      <protection/>
    </xf>
    <xf numFmtId="168" fontId="3" fillId="0" borderId="1" xfId="15" applyNumberFormat="1" applyFont="1" applyFill="1" applyBorder="1" applyAlignment="1" applyProtection="1">
      <alignment/>
      <protection/>
    </xf>
    <xf numFmtId="170" fontId="6" fillId="0" borderId="0" xfId="21" applyNumberFormat="1" applyFont="1" applyFill="1" applyBorder="1" applyAlignment="1" applyProtection="1">
      <alignment/>
      <protection/>
    </xf>
    <xf numFmtId="168" fontId="3" fillId="0" borderId="2" xfId="21" applyNumberFormat="1" applyFont="1" applyFill="1" applyBorder="1" applyAlignment="1" applyProtection="1">
      <alignment/>
      <protection/>
    </xf>
    <xf numFmtId="164" fontId="3" fillId="0" borderId="0" xfId="20" applyFont="1" applyFill="1">
      <alignment/>
      <protection/>
    </xf>
    <xf numFmtId="164" fontId="4" fillId="0" borderId="0" xfId="20" applyFont="1" applyFill="1" applyAlignment="1">
      <alignment horizontal="center"/>
      <protection/>
    </xf>
    <xf numFmtId="168" fontId="3" fillId="0" borderId="3" xfId="21" applyNumberFormat="1" applyFont="1" applyFill="1" applyBorder="1" applyAlignment="1" applyProtection="1">
      <alignment/>
      <protection/>
    </xf>
    <xf numFmtId="168" fontId="6" fillId="0" borderId="0" xfId="21" applyNumberFormat="1" applyFont="1" applyFill="1" applyBorder="1" applyAlignment="1" applyProtection="1">
      <alignment/>
      <protection/>
    </xf>
    <xf numFmtId="171" fontId="4" fillId="2" borderId="0" xfId="20" applyNumberFormat="1" applyFont="1" applyFill="1" applyAlignment="1">
      <alignment horizontal="center"/>
      <protection/>
    </xf>
    <xf numFmtId="172" fontId="6" fillId="0" borderId="0" xfId="21" applyNumberFormat="1" applyFont="1" applyFill="1" applyBorder="1" applyAlignment="1" applyProtection="1">
      <alignment/>
      <protection/>
    </xf>
    <xf numFmtId="165" fontId="3" fillId="0" borderId="0" xfId="21" applyFont="1" applyFill="1" applyBorder="1" applyAlignment="1" applyProtection="1">
      <alignment/>
      <protection/>
    </xf>
    <xf numFmtId="171" fontId="6" fillId="0" borderId="0" xfId="21" applyNumberFormat="1" applyFont="1" applyFill="1" applyBorder="1" applyAlignment="1" applyProtection="1">
      <alignment/>
      <protection/>
    </xf>
    <xf numFmtId="165" fontId="3" fillId="0" borderId="0" xfId="21" applyFont="1" applyFill="1" applyBorder="1" applyAlignment="1" applyProtection="1">
      <alignment horizontal="center"/>
      <protection/>
    </xf>
    <xf numFmtId="171" fontId="3" fillId="0" borderId="0" xfId="20" applyNumberFormat="1" applyFont="1">
      <alignment/>
      <protection/>
    </xf>
    <xf numFmtId="164" fontId="6" fillId="0" borderId="0" xfId="21" applyNumberFormat="1" applyFont="1" applyFill="1" applyBorder="1" applyAlignment="1" applyProtection="1">
      <alignment/>
      <protection/>
    </xf>
    <xf numFmtId="164" fontId="3" fillId="0" borderId="0" xfId="21" applyNumberFormat="1" applyFont="1" applyFill="1" applyBorder="1" applyAlignment="1" applyProtection="1">
      <alignment/>
      <protection/>
    </xf>
    <xf numFmtId="164" fontId="3" fillId="0" borderId="0" xfId="20" applyNumberFormat="1" applyFont="1">
      <alignment/>
      <protection/>
    </xf>
    <xf numFmtId="171" fontId="4" fillId="0" borderId="0" xfId="21" applyNumberFormat="1" applyFont="1" applyFill="1" applyBorder="1" applyAlignment="1" applyProtection="1">
      <alignment/>
      <protection/>
    </xf>
    <xf numFmtId="165" fontId="3" fillId="2" borderId="4" xfId="21" applyFont="1" applyFill="1" applyBorder="1" applyAlignment="1" applyProtection="1">
      <alignment/>
      <protection/>
    </xf>
    <xf numFmtId="171" fontId="4" fillId="2" borderId="0" xfId="21" applyNumberFormat="1" applyFont="1" applyFill="1" applyBorder="1" applyAlignment="1" applyProtection="1">
      <alignment/>
      <protection/>
    </xf>
    <xf numFmtId="165" fontId="6" fillId="2" borderId="0" xfId="21" applyFont="1" applyFill="1" applyBorder="1" applyAlignment="1" applyProtection="1">
      <alignment/>
      <protection/>
    </xf>
    <xf numFmtId="164" fontId="3" fillId="2" borderId="0" xfId="20" applyFont="1" applyFill="1">
      <alignment/>
      <protection/>
    </xf>
    <xf numFmtId="165" fontId="3" fillId="0" borderId="4" xfId="21" applyFont="1" applyFill="1" applyBorder="1" applyAlignment="1" applyProtection="1">
      <alignment/>
      <protection/>
    </xf>
    <xf numFmtId="165" fontId="6" fillId="0" borderId="0" xfId="21" applyFont="1" applyFill="1" applyBorder="1" applyAlignment="1" applyProtection="1">
      <alignment/>
      <protection/>
    </xf>
    <xf numFmtId="164" fontId="3" fillId="0" borderId="0" xfId="20" applyFont="1" applyFill="1" applyBorder="1" applyAlignment="1">
      <alignment horizontal="left" vertical="top" wrapText="1"/>
      <protection/>
    </xf>
    <xf numFmtId="164" fontId="3" fillId="0" borderId="0" xfId="20" applyFont="1" applyAlignment="1">
      <alignment horizontal="justify" vertical="top"/>
      <protection/>
    </xf>
    <xf numFmtId="164" fontId="4" fillId="0" borderId="0" xfId="20" applyFont="1" applyAlignment="1">
      <alignment horizontal="justify" vertical="top"/>
      <protection/>
    </xf>
    <xf numFmtId="164" fontId="3" fillId="0" borderId="0" xfId="22" applyFont="1">
      <alignment/>
      <protection/>
    </xf>
    <xf numFmtId="164" fontId="3" fillId="0" borderId="0" xfId="22" applyFont="1" applyBorder="1" applyAlignment="1">
      <alignment horizontal="center"/>
      <protection/>
    </xf>
    <xf numFmtId="166" fontId="3" fillId="0" borderId="0" xfId="22" applyNumberFormat="1" applyFont="1" applyAlignment="1">
      <alignment horizontal="center"/>
      <protection/>
    </xf>
    <xf numFmtId="164" fontId="3" fillId="0" borderId="0" xfId="22" applyFont="1" applyAlignment="1">
      <alignment horizontal="center"/>
      <protection/>
    </xf>
    <xf numFmtId="164" fontId="7" fillId="0" borderId="0" xfId="22" applyFont="1" applyAlignment="1">
      <alignment horizontal="center"/>
      <protection/>
    </xf>
    <xf numFmtId="167" fontId="3" fillId="0" borderId="0" xfId="22" applyNumberFormat="1" applyFont="1" applyAlignment="1">
      <alignment horizontal="center"/>
      <protection/>
    </xf>
    <xf numFmtId="173" fontId="3" fillId="0" borderId="0" xfId="22" applyNumberFormat="1" applyFont="1" applyAlignment="1">
      <alignment horizontal="center"/>
      <protection/>
    </xf>
    <xf numFmtId="168" fontId="3" fillId="0" borderId="0" xfId="21" applyNumberFormat="1" applyFont="1" applyFill="1" applyBorder="1" applyAlignment="1" applyProtection="1">
      <alignment horizontal="center"/>
      <protection/>
    </xf>
    <xf numFmtId="168" fontId="3" fillId="0" borderId="0" xfId="15" applyNumberFormat="1" applyFont="1" applyFill="1" applyBorder="1" applyAlignment="1" applyProtection="1">
      <alignment horizontal="center"/>
      <protection/>
    </xf>
    <xf numFmtId="164" fontId="5" fillId="0" borderId="0" xfId="22" applyFont="1">
      <alignment/>
      <protection/>
    </xf>
    <xf numFmtId="168" fontId="3" fillId="0" borderId="5" xfId="21" applyNumberFormat="1" applyFont="1" applyFill="1" applyBorder="1" applyAlignment="1" applyProtection="1">
      <alignment/>
      <protection/>
    </xf>
    <xf numFmtId="168" fontId="3" fillId="0" borderId="6" xfId="21" applyNumberFormat="1" applyFont="1" applyFill="1" applyBorder="1" applyAlignment="1" applyProtection="1">
      <alignment/>
      <protection/>
    </xf>
    <xf numFmtId="168" fontId="5" fillId="0" borderId="0" xfId="21" applyNumberFormat="1" applyFont="1" applyFill="1" applyBorder="1" applyAlignment="1" applyProtection="1">
      <alignment/>
      <protection/>
    </xf>
    <xf numFmtId="164" fontId="5" fillId="0" borderId="0" xfId="22" applyFont="1" applyBorder="1" applyAlignment="1">
      <alignment horizontal="left" vertical="top" wrapText="1"/>
      <protection/>
    </xf>
    <xf numFmtId="174" fontId="3" fillId="0" borderId="4" xfId="21" applyNumberFormat="1" applyFont="1" applyFill="1" applyBorder="1" applyAlignment="1" applyProtection="1">
      <alignment/>
      <protection/>
    </xf>
    <xf numFmtId="174" fontId="3" fillId="0" borderId="0" xfId="21" applyNumberFormat="1" applyFont="1" applyFill="1" applyBorder="1" applyAlignment="1" applyProtection="1">
      <alignment/>
      <protection/>
    </xf>
    <xf numFmtId="164" fontId="5" fillId="0" borderId="0" xfId="22" applyFont="1" applyAlignment="1">
      <alignment horizontal="left" vertical="top" wrapText="1"/>
      <protection/>
    </xf>
    <xf numFmtId="175" fontId="3" fillId="0" borderId="0" xfId="21" applyNumberFormat="1" applyFont="1" applyFill="1" applyBorder="1" applyAlignment="1" applyProtection="1">
      <alignment horizontal="center"/>
      <protection/>
    </xf>
    <xf numFmtId="164" fontId="3" fillId="0" borderId="0" xfId="20" applyFont="1" applyFill="1" applyBorder="1" applyAlignment="1">
      <alignment horizontal="justify" vertical="top" wrapText="1"/>
      <protection/>
    </xf>
    <xf numFmtId="164" fontId="3" fillId="0" borderId="0" xfId="20" applyFont="1" applyBorder="1">
      <alignment/>
      <protection/>
    </xf>
    <xf numFmtId="173" fontId="3" fillId="0" borderId="0" xfId="20" applyNumberFormat="1" applyFont="1" applyAlignment="1">
      <alignment horizontal="center"/>
      <protection/>
    </xf>
    <xf numFmtId="168" fontId="6" fillId="0" borderId="0" xfId="20" applyNumberFormat="1" applyFont="1">
      <alignment/>
      <protection/>
    </xf>
    <xf numFmtId="168" fontId="3" fillId="0" borderId="1" xfId="20" applyNumberFormat="1" applyFont="1" applyBorder="1">
      <alignment/>
      <protection/>
    </xf>
    <xf numFmtId="168" fontId="3" fillId="0" borderId="0" xfId="20" applyNumberFormat="1" applyFont="1" applyBorder="1">
      <alignment/>
      <protection/>
    </xf>
    <xf numFmtId="168" fontId="6" fillId="0" borderId="1" xfId="20" applyNumberFormat="1" applyFont="1" applyBorder="1">
      <alignment/>
      <protection/>
    </xf>
    <xf numFmtId="168" fontId="3" fillId="0" borderId="6" xfId="20" applyNumberFormat="1" applyFont="1" applyBorder="1">
      <alignment/>
      <protection/>
    </xf>
    <xf numFmtId="164" fontId="6" fillId="0" borderId="0" xfId="20" applyFont="1">
      <alignment/>
      <protection/>
    </xf>
    <xf numFmtId="174" fontId="3" fillId="0" borderId="6" xfId="21" applyNumberFormat="1" applyFont="1" applyFill="1" applyBorder="1" applyAlignment="1" applyProtection="1">
      <alignment/>
      <protection/>
    </xf>
    <xf numFmtId="164" fontId="3" fillId="0" borderId="0" xfId="20" applyFont="1" applyAlignment="1">
      <alignment vertical="top" wrapText="1"/>
      <protection/>
    </xf>
    <xf numFmtId="164" fontId="3" fillId="0" borderId="0" xfId="23" applyFont="1">
      <alignment/>
      <protection/>
    </xf>
    <xf numFmtId="164" fontId="3" fillId="0" borderId="0" xfId="23" applyFont="1" applyFill="1">
      <alignment/>
      <protection/>
    </xf>
    <xf numFmtId="164" fontId="3" fillId="0" borderId="0" xfId="23" applyFont="1" applyBorder="1" applyAlignment="1">
      <alignment horizontal="center"/>
      <protection/>
    </xf>
    <xf numFmtId="164" fontId="3" fillId="0" borderId="0" xfId="23" applyFont="1" applyAlignment="1">
      <alignment horizontal="center"/>
      <protection/>
    </xf>
    <xf numFmtId="164" fontId="3" fillId="0" borderId="0" xfId="23" applyFont="1" applyFill="1" applyAlignment="1">
      <alignment horizontal="center"/>
      <protection/>
    </xf>
    <xf numFmtId="164" fontId="3" fillId="0" borderId="0" xfId="23" applyFont="1" applyFill="1" applyBorder="1" applyAlignment="1">
      <alignment horizontal="center"/>
      <protection/>
    </xf>
    <xf numFmtId="164" fontId="3" fillId="0" borderId="1" xfId="23" applyFont="1" applyFill="1" applyBorder="1" applyAlignment="1">
      <alignment horizontal="center"/>
      <protection/>
    </xf>
    <xf numFmtId="168" fontId="3" fillId="0" borderId="0" xfId="23" applyNumberFormat="1" applyFont="1">
      <alignment/>
      <protection/>
    </xf>
    <xf numFmtId="168" fontId="3" fillId="0" borderId="0" xfId="23" applyNumberFormat="1" applyFont="1" applyFill="1">
      <alignment/>
      <protection/>
    </xf>
    <xf numFmtId="168" fontId="5" fillId="0" borderId="0" xfId="23" applyNumberFormat="1" applyFont="1">
      <alignment/>
      <protection/>
    </xf>
    <xf numFmtId="168" fontId="3" fillId="0" borderId="0" xfId="21" applyNumberFormat="1" applyFont="1" applyFill="1" applyBorder="1" applyAlignment="1" applyProtection="1">
      <alignment horizontal="right"/>
      <protection/>
    </xf>
    <xf numFmtId="168" fontId="3" fillId="0" borderId="7" xfId="21" applyNumberFormat="1" applyFont="1" applyFill="1" applyBorder="1" applyAlignment="1" applyProtection="1">
      <alignment/>
      <protection/>
    </xf>
    <xf numFmtId="168" fontId="6" fillId="0" borderId="8" xfId="21" applyNumberFormat="1" applyFont="1" applyFill="1" applyBorder="1" applyAlignment="1" applyProtection="1">
      <alignment/>
      <protection/>
    </xf>
    <xf numFmtId="168" fontId="3" fillId="0" borderId="8" xfId="21" applyNumberFormat="1" applyFont="1" applyFill="1" applyBorder="1" applyAlignment="1" applyProtection="1">
      <alignment/>
      <protection/>
    </xf>
    <xf numFmtId="168" fontId="6" fillId="0" borderId="8" xfId="23" applyNumberFormat="1" applyFont="1" applyFill="1" applyBorder="1">
      <alignment/>
      <protection/>
    </xf>
    <xf numFmtId="168" fontId="6" fillId="0" borderId="8" xfId="23" applyNumberFormat="1" applyFont="1" applyBorder="1">
      <alignment/>
      <protection/>
    </xf>
    <xf numFmtId="168" fontId="3" fillId="0" borderId="9" xfId="21" applyNumberFormat="1" applyFont="1" applyFill="1" applyBorder="1" applyAlignment="1" applyProtection="1">
      <alignment/>
      <protection/>
    </xf>
    <xf numFmtId="168" fontId="6" fillId="0" borderId="10" xfId="21" applyNumberFormat="1" applyFont="1" applyFill="1" applyBorder="1" applyAlignment="1" applyProtection="1">
      <alignment/>
      <protection/>
    </xf>
    <xf numFmtId="168" fontId="6" fillId="0" borderId="0" xfId="23" applyNumberFormat="1" applyFont="1" applyFill="1" applyBorder="1">
      <alignment/>
      <protection/>
    </xf>
    <xf numFmtId="168" fontId="6" fillId="0" borderId="0" xfId="23" applyNumberFormat="1" applyFont="1" applyBorder="1">
      <alignment/>
      <protection/>
    </xf>
    <xf numFmtId="168" fontId="3" fillId="0" borderId="11" xfId="21" applyNumberFormat="1" applyFont="1" applyFill="1" applyBorder="1" applyAlignment="1" applyProtection="1">
      <alignment/>
      <protection/>
    </xf>
    <xf numFmtId="168" fontId="3" fillId="0" borderId="10" xfId="21" applyNumberFormat="1" applyFont="1" applyFill="1" applyBorder="1" applyAlignment="1" applyProtection="1">
      <alignment/>
      <protection/>
    </xf>
    <xf numFmtId="168" fontId="6" fillId="0" borderId="12" xfId="21" applyNumberFormat="1" applyFont="1" applyFill="1" applyBorder="1" applyAlignment="1" applyProtection="1">
      <alignment/>
      <protection/>
    </xf>
    <xf numFmtId="168" fontId="6" fillId="0" borderId="1" xfId="21" applyNumberFormat="1" applyFont="1" applyFill="1" applyBorder="1" applyAlignment="1" applyProtection="1">
      <alignment/>
      <protection/>
    </xf>
    <xf numFmtId="168" fontId="3" fillId="0" borderId="1" xfId="23" applyNumberFormat="1" applyFont="1" applyFill="1" applyBorder="1">
      <alignment/>
      <protection/>
    </xf>
    <xf numFmtId="168" fontId="3" fillId="0" borderId="1" xfId="23" applyNumberFormat="1" applyFont="1" applyBorder="1">
      <alignment/>
      <protection/>
    </xf>
    <xf numFmtId="168" fontId="3" fillId="0" borderId="13" xfId="21" applyNumberFormat="1" applyFont="1" applyFill="1" applyBorder="1" applyAlignment="1" applyProtection="1">
      <alignment/>
      <protection/>
    </xf>
    <xf numFmtId="168" fontId="6" fillId="0" borderId="0" xfId="23" applyNumberFormat="1" applyFont="1" applyFill="1">
      <alignment/>
      <protection/>
    </xf>
    <xf numFmtId="168" fontId="6" fillId="0" borderId="0" xfId="23" applyNumberFormat="1" applyFont="1">
      <alignment/>
      <protection/>
    </xf>
    <xf numFmtId="168" fontId="3" fillId="0" borderId="8" xfId="23" applyNumberFormat="1" applyFont="1" applyFill="1" applyBorder="1">
      <alignment/>
      <protection/>
    </xf>
    <xf numFmtId="168" fontId="3" fillId="0" borderId="8" xfId="23" applyNumberFormat="1" applyFont="1" applyBorder="1">
      <alignment/>
      <protection/>
    </xf>
    <xf numFmtId="168" fontId="3" fillId="0" borderId="0" xfId="23" applyNumberFormat="1" applyFont="1" applyFill="1" applyBorder="1">
      <alignment/>
      <protection/>
    </xf>
    <xf numFmtId="168" fontId="3" fillId="0" borderId="0" xfId="23" applyNumberFormat="1" applyFont="1" applyBorder="1">
      <alignment/>
      <protection/>
    </xf>
    <xf numFmtId="168" fontId="3" fillId="0" borderId="12" xfId="21" applyNumberFormat="1" applyFont="1" applyFill="1" applyBorder="1" applyAlignment="1" applyProtection="1">
      <alignment/>
      <protection/>
    </xf>
    <xf numFmtId="168" fontId="5" fillId="0" borderId="0" xfId="23" applyNumberFormat="1" applyFont="1" applyFill="1">
      <alignment/>
      <protection/>
    </xf>
  </cellXfs>
  <cellStyles count="12">
    <cellStyle name="Normal" xfId="0"/>
    <cellStyle name="Comma" xfId="15"/>
    <cellStyle name="Comma [0]" xfId="16"/>
    <cellStyle name="Currency" xfId="17"/>
    <cellStyle name="Currency [0]" xfId="18"/>
    <cellStyle name="Percent" xfId="19"/>
    <cellStyle name="Normal_QtrpJun2005" xfId="20"/>
    <cellStyle name="Comma_4Q07" xfId="21"/>
    <cellStyle name="Normal_QtrpDec2005" xfId="22"/>
    <cellStyle name="Normal_QtrpMar06" xfId="23"/>
    <cellStyle name="Normal_THR-PERF0306" xfId="24"/>
    <cellStyle name="Normal_THR PERFORMANCE RECORD"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S52"/>
  <sheetViews>
    <sheetView workbookViewId="0" topLeftCell="A1">
      <selection activeCell="B43" sqref="B43"/>
    </sheetView>
  </sheetViews>
  <sheetFormatPr defaultColWidth="14.66015625" defaultRowHeight="14.25"/>
  <cols>
    <col min="1" max="1" width="40.5" style="1" customWidth="1"/>
    <col min="2" max="2" width="16.83203125" style="1" customWidth="1"/>
    <col min="3" max="3" width="13.66015625" style="2" customWidth="1"/>
    <col min="4" max="4" width="16.83203125" style="1" customWidth="1"/>
    <col min="5" max="5" width="13.66015625" style="1" customWidth="1"/>
    <col min="6" max="6" width="16.83203125" style="1" customWidth="1"/>
    <col min="7" max="7" width="13.66015625" style="1" customWidth="1"/>
    <col min="8" max="8" width="16.83203125" style="1" customWidth="1"/>
    <col min="9" max="16384" width="13.66015625" style="1" customWidth="1"/>
  </cols>
  <sheetData>
    <row r="1" spans="1:8" ht="15">
      <c r="A1" s="3" t="s">
        <v>0</v>
      </c>
      <c r="B1" s="3"/>
      <c r="C1" s="3"/>
      <c r="D1" s="3"/>
      <c r="E1" s="3"/>
      <c r="F1" s="3"/>
      <c r="G1" s="3"/>
      <c r="H1" s="3"/>
    </row>
    <row r="2" spans="1:8" ht="15">
      <c r="A2" s="3" t="s">
        <v>1</v>
      </c>
      <c r="B2" s="3"/>
      <c r="C2" s="3"/>
      <c r="D2" s="3"/>
      <c r="E2" s="3"/>
      <c r="F2" s="3"/>
      <c r="G2" s="3"/>
      <c r="H2" s="3"/>
    </row>
    <row r="3" spans="1:8" ht="15">
      <c r="A3" s="3" t="s">
        <v>2</v>
      </c>
      <c r="B3" s="3"/>
      <c r="C3" s="3"/>
      <c r="D3" s="3"/>
      <c r="E3" s="3"/>
      <c r="F3" s="3"/>
      <c r="G3" s="3"/>
      <c r="H3" s="3"/>
    </row>
    <row r="4" spans="1:8" ht="15">
      <c r="A4" s="3" t="s">
        <v>3</v>
      </c>
      <c r="B4" s="3"/>
      <c r="C4" s="3"/>
      <c r="D4" s="3"/>
      <c r="E4" s="3"/>
      <c r="F4" s="3"/>
      <c r="G4" s="3"/>
      <c r="H4" s="3"/>
    </row>
    <row r="5" ht="15">
      <c r="H5" s="1" t="s">
        <v>4</v>
      </c>
    </row>
    <row r="6" spans="1:8" ht="15">
      <c r="A6" s="3" t="s">
        <v>5</v>
      </c>
      <c r="B6" s="3"/>
      <c r="C6" s="3"/>
      <c r="D6" s="3"/>
      <c r="E6" s="3"/>
      <c r="F6" s="3"/>
      <c r="G6" s="3"/>
      <c r="H6" s="3"/>
    </row>
    <row r="7" spans="1:8" ht="15">
      <c r="A7" s="3" t="s">
        <v>6</v>
      </c>
      <c r="B7" s="3"/>
      <c r="C7" s="3"/>
      <c r="D7" s="3"/>
      <c r="E7" s="3"/>
      <c r="F7" s="3"/>
      <c r="G7" s="3"/>
      <c r="H7" s="3"/>
    </row>
    <row r="8" spans="1:8" ht="15">
      <c r="A8" s="3" t="s">
        <v>7</v>
      </c>
      <c r="B8" s="3"/>
      <c r="C8" s="3"/>
      <c r="D8" s="3"/>
      <c r="E8" s="3"/>
      <c r="F8" s="3"/>
      <c r="G8" s="3"/>
      <c r="H8" s="3"/>
    </row>
    <row r="9" spans="1:8" ht="15">
      <c r="A9" s="3"/>
      <c r="B9" s="3"/>
      <c r="C9" s="3"/>
      <c r="D9" s="3"/>
      <c r="E9" s="3"/>
      <c r="F9" s="3"/>
      <c r="G9" s="3"/>
      <c r="H9" s="3"/>
    </row>
    <row r="10" spans="1:8" ht="15">
      <c r="A10" s="3"/>
      <c r="B10" s="3"/>
      <c r="C10" s="3"/>
      <c r="D10" s="3"/>
      <c r="E10" s="3"/>
      <c r="F10" s="3"/>
      <c r="G10" s="3"/>
      <c r="H10" s="3"/>
    </row>
    <row r="11" spans="1:8" ht="15">
      <c r="A11" s="4"/>
      <c r="B11" s="4"/>
      <c r="C11" s="5"/>
      <c r="D11" s="4"/>
      <c r="E11" s="4"/>
      <c r="F11" s="4"/>
      <c r="G11" s="4"/>
      <c r="H11" s="4"/>
    </row>
    <row r="12" spans="1:8" ht="15">
      <c r="A12" s="4"/>
      <c r="B12" s="4"/>
      <c r="C12" s="5"/>
      <c r="D12" s="4"/>
      <c r="E12" s="4"/>
      <c r="F12" s="4"/>
      <c r="G12" s="4"/>
      <c r="H12" s="4"/>
    </row>
    <row r="13" spans="1:8" ht="15">
      <c r="A13" s="4"/>
      <c r="B13" s="6" t="s">
        <v>8</v>
      </c>
      <c r="C13" s="6"/>
      <c r="D13" s="6"/>
      <c r="E13" s="4"/>
      <c r="F13" s="6" t="s">
        <v>9</v>
      </c>
      <c r="G13" s="6"/>
      <c r="H13" s="6"/>
    </row>
    <row r="14" spans="2:8" ht="15">
      <c r="B14" s="7">
        <v>2009</v>
      </c>
      <c r="C14" s="8"/>
      <c r="D14" s="7">
        <v>2008</v>
      </c>
      <c r="F14" s="9">
        <f>+B14</f>
        <v>2009</v>
      </c>
      <c r="G14" s="7"/>
      <c r="H14" s="7">
        <f>+D14</f>
        <v>2008</v>
      </c>
    </row>
    <row r="15" spans="2:8" ht="15">
      <c r="B15" s="10" t="s">
        <v>10</v>
      </c>
      <c r="C15" s="11"/>
      <c r="D15" s="10" t="s">
        <v>10</v>
      </c>
      <c r="E15" s="7"/>
      <c r="F15" s="12" t="s">
        <v>10</v>
      </c>
      <c r="G15" s="7"/>
      <c r="H15" s="10" t="s">
        <v>10</v>
      </c>
    </row>
    <row r="16" spans="2:8" ht="15">
      <c r="B16" s="7" t="s">
        <v>11</v>
      </c>
      <c r="C16" s="8"/>
      <c r="D16" s="7" t="s">
        <v>12</v>
      </c>
      <c r="E16" s="7"/>
      <c r="F16" s="9" t="s">
        <v>11</v>
      </c>
      <c r="G16" s="7"/>
      <c r="H16" s="7" t="s">
        <v>12</v>
      </c>
    </row>
    <row r="17" spans="2:8" ht="15">
      <c r="B17" s="13" t="s">
        <v>13</v>
      </c>
      <c r="C17" s="8"/>
      <c r="D17" s="13" t="s">
        <v>13</v>
      </c>
      <c r="E17" s="7"/>
      <c r="F17" s="14" t="s">
        <v>13</v>
      </c>
      <c r="G17" s="7"/>
      <c r="H17" s="13" t="s">
        <v>13</v>
      </c>
    </row>
    <row r="18" spans="3:7" ht="15">
      <c r="C18" s="8"/>
      <c r="E18" s="7"/>
      <c r="G18" s="7"/>
    </row>
    <row r="19" spans="1:8" ht="15">
      <c r="A19" s="15"/>
      <c r="B19" s="16"/>
      <c r="C19" s="8"/>
      <c r="D19" s="16"/>
      <c r="E19" s="7"/>
      <c r="F19" s="16"/>
      <c r="G19" s="7"/>
      <c r="H19" s="16"/>
    </row>
    <row r="20" spans="1:9" ht="15">
      <c r="A20" s="1" t="s">
        <v>14</v>
      </c>
      <c r="B20" s="16">
        <f>+64278055/1000</f>
        <v>64278.055</v>
      </c>
      <c r="C20" s="8"/>
      <c r="D20" s="17">
        <v>99637</v>
      </c>
      <c r="E20" s="7"/>
      <c r="F20" s="16">
        <f>+B20</f>
        <v>64278.055</v>
      </c>
      <c r="G20" s="7"/>
      <c r="H20" s="16">
        <f>+D20</f>
        <v>99637</v>
      </c>
      <c r="I20" s="18"/>
    </row>
    <row r="21" spans="1:9" ht="15">
      <c r="A21" s="1" t="s">
        <v>15</v>
      </c>
      <c r="B21" s="19">
        <f>-59912276/1000</f>
        <v>-59912.276</v>
      </c>
      <c r="C21" s="8"/>
      <c r="D21" s="20">
        <v>-90824</v>
      </c>
      <c r="E21" s="7"/>
      <c r="F21" s="19">
        <f>+B21</f>
        <v>-59912.276</v>
      </c>
      <c r="G21" s="7"/>
      <c r="H21" s="19">
        <f>+D21</f>
        <v>-90824</v>
      </c>
      <c r="I21" s="18"/>
    </row>
    <row r="22" spans="1:9" ht="15">
      <c r="A22" s="15" t="s">
        <v>16</v>
      </c>
      <c r="B22" s="16">
        <f>SUM(B20:B21)</f>
        <v>4365.779000000002</v>
      </c>
      <c r="C22" s="8"/>
      <c r="D22" s="16">
        <f>SUM(D20:D21)</f>
        <v>8813</v>
      </c>
      <c r="E22" s="8"/>
      <c r="F22" s="16">
        <f>SUM(F20:F21)</f>
        <v>4365.779000000002</v>
      </c>
      <c r="G22" s="7"/>
      <c r="H22" s="16">
        <f>SUM(H20:H21)</f>
        <v>8813</v>
      </c>
      <c r="I22" s="18"/>
    </row>
    <row r="23" spans="2:9" ht="15">
      <c r="B23" s="21"/>
      <c r="C23" s="8"/>
      <c r="D23" s="17"/>
      <c r="E23" s="8"/>
      <c r="F23" s="16"/>
      <c r="G23" s="7"/>
      <c r="H23" s="16"/>
      <c r="I23" s="18"/>
    </row>
    <row r="24" spans="1:9" ht="15">
      <c r="A24" s="1" t="s">
        <v>17</v>
      </c>
      <c r="B24" s="16">
        <f>+1042568/1000</f>
        <v>1042.568</v>
      </c>
      <c r="C24" s="8"/>
      <c r="D24" s="17">
        <f>+954+365</f>
        <v>1319</v>
      </c>
      <c r="E24" s="8"/>
      <c r="F24" s="16">
        <f>+B24</f>
        <v>1042.568</v>
      </c>
      <c r="G24" s="7"/>
      <c r="H24" s="16">
        <f>+D24</f>
        <v>1319</v>
      </c>
      <c r="I24" s="18"/>
    </row>
    <row r="25" spans="1:9" ht="15">
      <c r="A25" s="1" t="s">
        <v>18</v>
      </c>
      <c r="B25" s="16">
        <f>-2289030/1000</f>
        <v>-2289.03</v>
      </c>
      <c r="C25" s="8"/>
      <c r="D25" s="17">
        <v>-1557</v>
      </c>
      <c r="E25" s="8"/>
      <c r="F25" s="16">
        <f>+B25</f>
        <v>-2289.03</v>
      </c>
      <c r="G25" s="7"/>
      <c r="H25" s="16">
        <f>+D25</f>
        <v>-1557</v>
      </c>
      <c r="I25" s="18"/>
    </row>
    <row r="26" spans="1:9" ht="15">
      <c r="A26" s="1" t="s">
        <v>19</v>
      </c>
      <c r="B26" s="16">
        <f>-834787/1000</f>
        <v>-834.787</v>
      </c>
      <c r="C26" s="8"/>
      <c r="D26" s="17">
        <v>-1947</v>
      </c>
      <c r="E26" s="7"/>
      <c r="F26" s="16">
        <f>+B26</f>
        <v>-834.787</v>
      </c>
      <c r="G26" s="7"/>
      <c r="H26" s="16">
        <f>+D26</f>
        <v>-1947</v>
      </c>
      <c r="I26" s="18"/>
    </row>
    <row r="27" spans="1:9" ht="15">
      <c r="A27" s="1" t="s">
        <v>20</v>
      </c>
      <c r="B27" s="22">
        <f>-290661/1000</f>
        <v>-290.661</v>
      </c>
      <c r="C27" s="8"/>
      <c r="D27" s="20">
        <f>-483+77</f>
        <v>-406</v>
      </c>
      <c r="E27" s="7"/>
      <c r="F27" s="19">
        <f>+B27</f>
        <v>-290.661</v>
      </c>
      <c r="G27" s="7"/>
      <c r="H27" s="19">
        <f>+D27</f>
        <v>-406</v>
      </c>
      <c r="I27" s="18"/>
    </row>
    <row r="28" spans="1:9" ht="15">
      <c r="A28" s="15" t="s">
        <v>21</v>
      </c>
      <c r="B28" s="16">
        <f>SUM(B22:B27)</f>
        <v>1993.869000000002</v>
      </c>
      <c r="C28" s="8"/>
      <c r="D28" s="16">
        <f>SUM(D22:D27)</f>
        <v>6222</v>
      </c>
      <c r="E28" s="8"/>
      <c r="F28" s="16">
        <f>SUM(F22:F27)</f>
        <v>1993.869000000002</v>
      </c>
      <c r="G28" s="7"/>
      <c r="H28" s="16">
        <f>SUM(H22:H27)</f>
        <v>6222</v>
      </c>
      <c r="I28" s="18"/>
    </row>
    <row r="29" spans="1:8" s="23" customFormat="1" ht="15">
      <c r="A29" s="23" t="s">
        <v>22</v>
      </c>
      <c r="B29" s="16">
        <v>0</v>
      </c>
      <c r="C29" s="24"/>
      <c r="D29" s="17">
        <v>-1460</v>
      </c>
      <c r="E29" s="24"/>
      <c r="F29" s="16">
        <f>+B29</f>
        <v>0</v>
      </c>
      <c r="G29" s="9"/>
      <c r="H29" s="16">
        <f>+D29</f>
        <v>-1460</v>
      </c>
    </row>
    <row r="30" spans="1:8" ht="15">
      <c r="A30" s="1" t="s">
        <v>23</v>
      </c>
      <c r="B30" s="25">
        <f>SUM(B28:B29)</f>
        <v>1993.869000000002</v>
      </c>
      <c r="C30" s="8"/>
      <c r="D30" s="25">
        <f>+D28+D29</f>
        <v>4762</v>
      </c>
      <c r="E30" s="7"/>
      <c r="F30" s="25">
        <f>+F28+F29</f>
        <v>1993.869000000002</v>
      </c>
      <c r="G30" s="7"/>
      <c r="H30" s="25">
        <f>+H28+H29</f>
        <v>4762</v>
      </c>
    </row>
    <row r="31" spans="2:8" ht="15">
      <c r="B31" s="16"/>
      <c r="C31" s="8"/>
      <c r="D31" s="17"/>
      <c r="E31" s="7"/>
      <c r="F31" s="16"/>
      <c r="G31" s="7"/>
      <c r="H31" s="16"/>
    </row>
    <row r="32" spans="2:8" ht="15">
      <c r="B32" s="16"/>
      <c r="C32" s="8"/>
      <c r="D32" s="17"/>
      <c r="E32" s="7"/>
      <c r="F32" s="16"/>
      <c r="G32" s="7"/>
      <c r="H32" s="26"/>
    </row>
    <row r="33" spans="1:8" ht="15">
      <c r="A33" s="1" t="s">
        <v>24</v>
      </c>
      <c r="B33" s="16"/>
      <c r="C33" s="8"/>
      <c r="D33" s="17"/>
      <c r="E33" s="7"/>
      <c r="F33" s="16"/>
      <c r="G33" s="7"/>
      <c r="H33" s="26"/>
    </row>
    <row r="34" spans="1:8" ht="15">
      <c r="A34" s="1" t="s">
        <v>25</v>
      </c>
      <c r="B34" s="16">
        <f>+115917/1000</f>
        <v>115.917</v>
      </c>
      <c r="C34" s="8"/>
      <c r="D34" s="17">
        <v>4444</v>
      </c>
      <c r="E34" s="7"/>
      <c r="F34" s="16">
        <f>+B34</f>
        <v>115.917</v>
      </c>
      <c r="G34" s="7"/>
      <c r="H34" s="16">
        <f>+D34</f>
        <v>4444</v>
      </c>
    </row>
    <row r="35" spans="1:8" ht="15">
      <c r="A35" s="1" t="s">
        <v>26</v>
      </c>
      <c r="B35" s="16">
        <f>+1877953/1000</f>
        <v>1877.953</v>
      </c>
      <c r="C35" s="8"/>
      <c r="D35" s="17">
        <v>318</v>
      </c>
      <c r="E35" s="7"/>
      <c r="F35" s="16">
        <f>+B35</f>
        <v>1877.953</v>
      </c>
      <c r="G35" s="7"/>
      <c r="H35" s="16">
        <f>+D35</f>
        <v>318</v>
      </c>
    </row>
    <row r="36" spans="2:8" ht="15">
      <c r="B36" s="25">
        <f>SUM(B34:B35)</f>
        <v>1993.87</v>
      </c>
      <c r="C36" s="8"/>
      <c r="D36" s="25">
        <f>SUM(D34:D35)</f>
        <v>4762</v>
      </c>
      <c r="E36" s="7"/>
      <c r="F36" s="25">
        <f>SUM(F34:F35)</f>
        <v>1993.87</v>
      </c>
      <c r="G36" s="7"/>
      <c r="H36" s="25">
        <f>SUM(H34:H35)</f>
        <v>4762</v>
      </c>
    </row>
    <row r="37" spans="2:8" ht="15">
      <c r="B37" s="26"/>
      <c r="C37" s="27"/>
      <c r="D37" s="26"/>
      <c r="E37" s="7"/>
      <c r="F37" s="16"/>
      <c r="G37" s="7"/>
      <c r="H37" s="26"/>
    </row>
    <row r="38" spans="2:8" ht="15">
      <c r="B38" s="26"/>
      <c r="C38" s="27"/>
      <c r="D38" s="26"/>
      <c r="E38" s="27"/>
      <c r="F38" s="16"/>
      <c r="G38" s="7"/>
      <c r="H38" s="28"/>
    </row>
    <row r="39" spans="1:19" ht="15">
      <c r="A39" s="1" t="s">
        <v>27</v>
      </c>
      <c r="B39" s="29" t="s">
        <v>28</v>
      </c>
      <c r="C39" s="27"/>
      <c r="D39" s="29">
        <f>+D30-D36</f>
        <v>0</v>
      </c>
      <c r="E39" s="30"/>
      <c r="F39" s="31" t="s">
        <v>28</v>
      </c>
      <c r="G39" s="30"/>
      <c r="H39" s="29">
        <f>+H30-H36</f>
        <v>0</v>
      </c>
      <c r="I39" s="32"/>
      <c r="J39" s="32"/>
      <c r="K39" s="32"/>
      <c r="L39" s="32"/>
      <c r="M39" s="32"/>
      <c r="N39" s="32"/>
      <c r="O39" s="32"/>
      <c r="P39" s="32"/>
      <c r="Q39" s="32"/>
      <c r="R39" s="32"/>
      <c r="S39" s="32"/>
    </row>
    <row r="40" spans="1:15" ht="15">
      <c r="A40" s="1" t="s">
        <v>29</v>
      </c>
      <c r="B40" s="33"/>
      <c r="C40" s="27"/>
      <c r="D40" s="33"/>
      <c r="E40" s="33"/>
      <c r="F40" s="34"/>
      <c r="G40" s="33"/>
      <c r="H40" s="33"/>
      <c r="I40" s="35"/>
      <c r="J40" s="35"/>
      <c r="K40" s="35"/>
      <c r="L40" s="35"/>
      <c r="M40" s="35"/>
      <c r="N40" s="35"/>
      <c r="O40" s="35"/>
    </row>
    <row r="41" spans="2:8" ht="15">
      <c r="B41" s="26"/>
      <c r="C41" s="36"/>
      <c r="D41" s="26"/>
      <c r="E41" s="26"/>
      <c r="F41" s="16"/>
      <c r="G41" s="26"/>
      <c r="H41" s="26"/>
    </row>
    <row r="42" spans="1:16" ht="15">
      <c r="A42" s="1" t="s">
        <v>30</v>
      </c>
      <c r="B42" s="37">
        <f>ROUND(+B34/127406*100,2)</f>
        <v>0.09</v>
      </c>
      <c r="C42" s="38"/>
      <c r="D42" s="37">
        <f>ROUND(+D34/127425*100,2)</f>
        <v>3.49</v>
      </c>
      <c r="E42" s="39"/>
      <c r="F42" s="37">
        <f>ROUND(+F34/127406*100,2)</f>
        <v>0.09</v>
      </c>
      <c r="G42" s="39"/>
      <c r="H42" s="37">
        <f>+H34/127425*100</f>
        <v>3.4875416911908963</v>
      </c>
      <c r="I42" s="40"/>
      <c r="J42" s="23"/>
      <c r="K42" s="23"/>
      <c r="L42" s="23"/>
      <c r="M42" s="23"/>
      <c r="N42" s="23"/>
      <c r="O42" s="23"/>
      <c r="P42" s="23"/>
    </row>
    <row r="43" spans="2:16" ht="15">
      <c r="B43" s="16"/>
      <c r="C43" s="36"/>
      <c r="D43" s="16"/>
      <c r="E43" s="26"/>
      <c r="F43" s="16"/>
      <c r="G43" s="26"/>
      <c r="H43" s="16"/>
      <c r="I43" s="23"/>
      <c r="J43" s="23"/>
      <c r="K43" s="23"/>
      <c r="L43" s="23"/>
      <c r="M43" s="23"/>
      <c r="N43" s="23"/>
      <c r="O43" s="23"/>
      <c r="P43" s="23"/>
    </row>
    <row r="44" spans="1:16" ht="15">
      <c r="A44" s="1" t="s">
        <v>31</v>
      </c>
      <c r="B44" s="41">
        <f>+B42</f>
        <v>0.09</v>
      </c>
      <c r="C44" s="36"/>
      <c r="D44" s="41">
        <f>+D42</f>
        <v>3.49</v>
      </c>
      <c r="E44" s="42"/>
      <c r="F44" s="41">
        <f>+F42</f>
        <v>0.09</v>
      </c>
      <c r="G44" s="42"/>
      <c r="H44" s="41">
        <f>+H42</f>
        <v>3.4875416911908963</v>
      </c>
      <c r="I44" s="23"/>
      <c r="J44" s="23"/>
      <c r="K44" s="23"/>
      <c r="L44" s="23"/>
      <c r="M44" s="23"/>
      <c r="N44" s="23"/>
      <c r="O44" s="23"/>
      <c r="P44" s="23"/>
    </row>
    <row r="45" spans="2:8" ht="15">
      <c r="B45" s="16"/>
      <c r="C45" s="36"/>
      <c r="D45" s="16"/>
      <c r="E45" s="16"/>
      <c r="F45" s="16"/>
      <c r="G45" s="16"/>
      <c r="H45" s="16"/>
    </row>
    <row r="48" spans="1:8" ht="15.75" customHeight="1">
      <c r="A48" s="43"/>
      <c r="B48" s="43"/>
      <c r="C48" s="43"/>
      <c r="D48" s="43"/>
      <c r="E48" s="43"/>
      <c r="F48" s="43"/>
      <c r="G48" s="43"/>
      <c r="H48" s="43"/>
    </row>
    <row r="49" spans="1:8" ht="15">
      <c r="A49" s="43"/>
      <c r="B49" s="43"/>
      <c r="C49" s="43"/>
      <c r="D49" s="43"/>
      <c r="E49" s="43"/>
      <c r="F49" s="43"/>
      <c r="G49" s="43"/>
      <c r="H49" s="43"/>
    </row>
    <row r="50" spans="1:8" ht="15">
      <c r="A50" s="44"/>
      <c r="B50" s="44"/>
      <c r="C50" s="45"/>
      <c r="D50" s="44"/>
      <c r="E50" s="44"/>
      <c r="F50" s="44"/>
      <c r="G50" s="44"/>
      <c r="H50" s="44"/>
    </row>
    <row r="51" spans="1:8" ht="15" customHeight="1">
      <c r="A51" s="43" t="s">
        <v>32</v>
      </c>
      <c r="B51" s="43"/>
      <c r="C51" s="43"/>
      <c r="D51" s="43"/>
      <c r="E51" s="43"/>
      <c r="F51" s="43"/>
      <c r="G51" s="43"/>
      <c r="H51" s="43"/>
    </row>
    <row r="52" spans="1:8" ht="15">
      <c r="A52" s="43"/>
      <c r="B52" s="43"/>
      <c r="C52" s="43"/>
      <c r="D52" s="43"/>
      <c r="E52" s="43"/>
      <c r="F52" s="43"/>
      <c r="G52" s="43"/>
      <c r="H52" s="43"/>
    </row>
  </sheetData>
  <mergeCells count="13">
    <mergeCell ref="A1:H1"/>
    <mergeCell ref="A2:H2"/>
    <mergeCell ref="A3:H3"/>
    <mergeCell ref="A4:H4"/>
    <mergeCell ref="A6:H6"/>
    <mergeCell ref="A7:H7"/>
    <mergeCell ref="A8:H8"/>
    <mergeCell ref="A9:H9"/>
    <mergeCell ref="A10:H10"/>
    <mergeCell ref="B13:D13"/>
    <mergeCell ref="F13:H13"/>
    <mergeCell ref="A48:H49"/>
    <mergeCell ref="A51:H52"/>
  </mergeCells>
  <printOptions/>
  <pageMargins left="0.5" right="0.5" top="0.7652777777777777" bottom="0.7652777777777777" header="0.5" footer="0.5"/>
  <pageSetup firstPageNumber="1" useFirstPageNumber="1" fitToHeight="1" fitToWidth="1" horizontalDpi="300" verticalDpi="300" orientation="portrait" paperSize="9"/>
  <headerFooter alignWithMargins="0">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I59"/>
  <sheetViews>
    <sheetView workbookViewId="0" topLeftCell="A60">
      <selection activeCell="B62" sqref="B62"/>
    </sheetView>
  </sheetViews>
  <sheetFormatPr defaultColWidth="14.66015625" defaultRowHeight="14.25"/>
  <cols>
    <col min="1" max="1" width="57.33203125" style="46" customWidth="1"/>
    <col min="2" max="2" width="13.66015625" style="46" customWidth="1"/>
    <col min="3" max="3" width="19.5" style="46" customWidth="1"/>
    <col min="4" max="4" width="13.66015625" style="46" customWidth="1"/>
    <col min="5" max="5" width="18.83203125" style="46" customWidth="1"/>
    <col min="6" max="6" width="13.66015625" style="46" customWidth="1"/>
    <col min="7" max="7" width="2.5" style="46" customWidth="1"/>
    <col min="8" max="16384" width="13.66015625" style="46" customWidth="1"/>
  </cols>
  <sheetData>
    <row r="1" spans="1:5" ht="15">
      <c r="A1" s="47" t="s">
        <v>0</v>
      </c>
      <c r="B1" s="47"/>
      <c r="C1" s="47"/>
      <c r="D1" s="47"/>
      <c r="E1" s="47"/>
    </row>
    <row r="2" spans="1:5" ht="15">
      <c r="A2" s="47" t="s">
        <v>1</v>
      </c>
      <c r="B2" s="47"/>
      <c r="C2" s="47"/>
      <c r="D2" s="47"/>
      <c r="E2" s="47"/>
    </row>
    <row r="3" spans="1:5" ht="15">
      <c r="A3" s="47" t="s">
        <v>2</v>
      </c>
      <c r="B3" s="47"/>
      <c r="C3" s="47"/>
      <c r="D3" s="47"/>
      <c r="E3" s="47"/>
    </row>
    <row r="4" spans="1:5" ht="15">
      <c r="A4" s="47" t="s">
        <v>3</v>
      </c>
      <c r="B4" s="47"/>
      <c r="C4" s="47"/>
      <c r="D4" s="47"/>
      <c r="E4" s="47"/>
    </row>
    <row r="6" spans="1:5" ht="15">
      <c r="A6" s="47" t="s">
        <v>33</v>
      </c>
      <c r="B6" s="47"/>
      <c r="C6" s="47"/>
      <c r="D6" s="47"/>
      <c r="E6" s="47"/>
    </row>
    <row r="7" spans="1:5" ht="15">
      <c r="A7" s="47" t="s">
        <v>7</v>
      </c>
      <c r="B7" s="47"/>
      <c r="C7" s="47"/>
      <c r="D7" s="47"/>
      <c r="E7" s="47"/>
    </row>
    <row r="8" spans="2:5" ht="15">
      <c r="B8" s="48"/>
      <c r="C8" s="49"/>
      <c r="D8" s="49"/>
      <c r="E8" s="49"/>
    </row>
    <row r="9" spans="2:6" ht="15">
      <c r="B9" s="50"/>
      <c r="C9" s="49" t="s">
        <v>34</v>
      </c>
      <c r="D9" s="49"/>
      <c r="E9" s="49" t="s">
        <v>35</v>
      </c>
      <c r="F9" s="49"/>
    </row>
    <row r="10" spans="3:6" ht="15">
      <c r="C10" s="51" t="s">
        <v>36</v>
      </c>
      <c r="D10" s="49"/>
      <c r="E10" s="51" t="s">
        <v>37</v>
      </c>
      <c r="F10" s="51"/>
    </row>
    <row r="11" spans="3:6" ht="15">
      <c r="C11" s="52" t="s">
        <v>38</v>
      </c>
      <c r="D11" s="52"/>
      <c r="E11" s="52" t="s">
        <v>39</v>
      </c>
      <c r="F11" s="52"/>
    </row>
    <row r="12" spans="3:6" ht="15">
      <c r="C12" s="49" t="s">
        <v>13</v>
      </c>
      <c r="D12" s="49"/>
      <c r="E12" s="49" t="s">
        <v>13</v>
      </c>
      <c r="F12" s="49"/>
    </row>
    <row r="13" spans="3:6" ht="15">
      <c r="C13" s="53"/>
      <c r="D13" s="53"/>
      <c r="E13" s="53" t="s">
        <v>40</v>
      </c>
      <c r="F13" s="54"/>
    </row>
    <row r="14" spans="1:9" ht="15">
      <c r="A14" s="55" t="s">
        <v>41</v>
      </c>
      <c r="C14" s="16"/>
      <c r="D14" s="16"/>
      <c r="E14" s="16"/>
      <c r="F14" s="17"/>
      <c r="G14" s="17"/>
      <c r="H14" s="17"/>
      <c r="I14" s="17"/>
    </row>
    <row r="15" spans="1:5" ht="15">
      <c r="A15" s="55" t="s">
        <v>42</v>
      </c>
      <c r="C15" s="16"/>
      <c r="D15" s="16"/>
      <c r="E15" s="16"/>
    </row>
    <row r="16" spans="1:5" ht="15">
      <c r="A16" s="46" t="s">
        <v>43</v>
      </c>
      <c r="C16" s="16">
        <f>+75667223/1000</f>
        <v>75667.223</v>
      </c>
      <c r="D16" s="16"/>
      <c r="E16" s="16">
        <f>+67818319/1000</f>
        <v>67818.319</v>
      </c>
    </row>
    <row r="17" spans="1:5" ht="15">
      <c r="A17" s="46" t="s">
        <v>44</v>
      </c>
      <c r="C17" s="16">
        <f>+9302947/1000</f>
        <v>9302.947</v>
      </c>
      <c r="D17" s="16"/>
      <c r="E17" s="16">
        <f>+9360537/1000</f>
        <v>9360.537</v>
      </c>
    </row>
    <row r="18" spans="3:5" ht="15">
      <c r="C18" s="56">
        <f>SUM(C16:C17)</f>
        <v>84970.17</v>
      </c>
      <c r="D18" s="16"/>
      <c r="E18" s="56">
        <f>SUM(E16:E17)</f>
        <v>77178.856</v>
      </c>
    </row>
    <row r="19" spans="1:5" ht="15">
      <c r="A19" s="55" t="s">
        <v>45</v>
      </c>
      <c r="C19" s="26"/>
      <c r="D19" s="16"/>
      <c r="E19" s="16"/>
    </row>
    <row r="20" spans="1:5" ht="15">
      <c r="A20" s="46" t="s">
        <v>46</v>
      </c>
      <c r="C20" s="16">
        <f>+89955749/1000</f>
        <v>89955.749</v>
      </c>
      <c r="D20" s="16"/>
      <c r="E20" s="16">
        <f>+108438294/1000</f>
        <v>108438.294</v>
      </c>
    </row>
    <row r="21" spans="1:5" ht="15">
      <c r="A21" s="46" t="s">
        <v>47</v>
      </c>
      <c r="C21" s="16">
        <f>+24015172/1000</f>
        <v>24015.172</v>
      </c>
      <c r="D21" s="16"/>
      <c r="E21" s="16">
        <f>+34266529/1000</f>
        <v>34266.529</v>
      </c>
    </row>
    <row r="22" spans="1:5" ht="15">
      <c r="A22" s="46" t="s">
        <v>48</v>
      </c>
      <c r="C22" s="16">
        <f>+2811531/1000</f>
        <v>2811.531</v>
      </c>
      <c r="D22" s="16"/>
      <c r="E22" s="16">
        <f>+1645794/1000</f>
        <v>1645.794</v>
      </c>
    </row>
    <row r="23" spans="1:5" ht="15">
      <c r="A23" s="46" t="s">
        <v>49</v>
      </c>
      <c r="C23" s="16">
        <f>+148921696/1000</f>
        <v>148921.696</v>
      </c>
      <c r="D23" s="16"/>
      <c r="E23" s="16">
        <f>+144917364/1000</f>
        <v>144917.364</v>
      </c>
    </row>
    <row r="24" spans="3:5" ht="15">
      <c r="C24" s="56">
        <f>SUM(C20:C23)</f>
        <v>265704.148</v>
      </c>
      <c r="D24" s="16"/>
      <c r="E24" s="56">
        <f>SUM(E20:E23)</f>
        <v>289267.981</v>
      </c>
    </row>
    <row r="25" spans="1:5" ht="15">
      <c r="A25" s="55" t="s">
        <v>50</v>
      </c>
      <c r="C25" s="57">
        <f>+C24+C18</f>
        <v>350674.31799999997</v>
      </c>
      <c r="D25" s="16"/>
      <c r="E25" s="57">
        <f>+E24+E18</f>
        <v>366446.83700000006</v>
      </c>
    </row>
    <row r="26" spans="3:5" ht="15">
      <c r="C26" s="26"/>
      <c r="D26" s="16"/>
      <c r="E26" s="16"/>
    </row>
    <row r="27" spans="3:5" ht="15">
      <c r="C27" s="26"/>
      <c r="D27" s="16"/>
      <c r="E27" s="16"/>
    </row>
    <row r="28" spans="1:5" ht="15">
      <c r="A28" s="55" t="s">
        <v>51</v>
      </c>
      <c r="C28" s="26"/>
      <c r="D28" s="16"/>
      <c r="E28" s="16"/>
    </row>
    <row r="29" spans="3:5" ht="15">
      <c r="C29" s="26"/>
      <c r="D29" s="16"/>
      <c r="E29" s="16"/>
    </row>
    <row r="30" spans="1:7" ht="15">
      <c r="A30" s="46" t="s">
        <v>52</v>
      </c>
      <c r="C30" s="16">
        <v>127430</v>
      </c>
      <c r="D30" s="16"/>
      <c r="E30" s="16">
        <v>127430</v>
      </c>
      <c r="G30" s="46" t="s">
        <v>53</v>
      </c>
    </row>
    <row r="31" spans="1:5" ht="15">
      <c r="A31" s="46" t="s">
        <v>54</v>
      </c>
      <c r="C31" s="16">
        <v>0</v>
      </c>
      <c r="D31" s="16"/>
      <c r="E31" s="16">
        <v>0</v>
      </c>
    </row>
    <row r="32" spans="1:5" ht="15">
      <c r="A32" s="46" t="s">
        <v>55</v>
      </c>
      <c r="C32" s="16">
        <v>-63</v>
      </c>
      <c r="D32" s="16"/>
      <c r="E32" s="16">
        <f>-62586/1000</f>
        <v>-62.586</v>
      </c>
    </row>
    <row r="33" spans="1:5" ht="15">
      <c r="A33" s="46" t="s">
        <v>56</v>
      </c>
      <c r="C33" s="16">
        <f>+737476/1000</f>
        <v>737.476</v>
      </c>
      <c r="D33" s="16"/>
      <c r="E33" s="16">
        <f>-70800/1000</f>
        <v>-70.8</v>
      </c>
    </row>
    <row r="34" spans="1:5" ht="15">
      <c r="A34" s="46" t="s">
        <v>57</v>
      </c>
      <c r="C34" s="19">
        <f>+(150205759+115917)/1000</f>
        <v>150321.676</v>
      </c>
      <c r="D34" s="16"/>
      <c r="E34" s="19">
        <f>+150205759/1000</f>
        <v>150205.759</v>
      </c>
    </row>
    <row r="35" spans="1:5" ht="15">
      <c r="A35" s="55" t="s">
        <v>58</v>
      </c>
      <c r="C35" s="16">
        <f>SUM(C30:C34)</f>
        <v>278426.152</v>
      </c>
      <c r="D35" s="16"/>
      <c r="E35" s="16">
        <f>SUM(E30:E34)</f>
        <v>277502.373</v>
      </c>
    </row>
    <row r="36" spans="1:5" ht="15">
      <c r="A36" s="55" t="s">
        <v>59</v>
      </c>
      <c r="C36" s="19">
        <f>+27330600/1000</f>
        <v>27330.6</v>
      </c>
      <c r="D36" s="16"/>
      <c r="E36" s="19">
        <f>+24646671/1000</f>
        <v>24646.671</v>
      </c>
    </row>
    <row r="37" spans="1:5" ht="15">
      <c r="A37" s="55" t="s">
        <v>60</v>
      </c>
      <c r="C37" s="56">
        <f>+C35+C36</f>
        <v>305756.752</v>
      </c>
      <c r="D37" s="16"/>
      <c r="E37" s="56">
        <f>+E35+E36</f>
        <v>302149.044</v>
      </c>
    </row>
    <row r="38" spans="3:5" ht="15">
      <c r="C38" s="26"/>
      <c r="D38" s="16"/>
      <c r="E38" s="16"/>
    </row>
    <row r="39" spans="3:5" ht="15">
      <c r="C39" s="26"/>
      <c r="D39" s="16"/>
      <c r="E39" s="16"/>
    </row>
    <row r="40" spans="1:5" ht="15">
      <c r="A40" s="55" t="s">
        <v>61</v>
      </c>
      <c r="C40" s="26"/>
      <c r="D40" s="16"/>
      <c r="E40" s="16"/>
    </row>
    <row r="41" spans="1:5" ht="15">
      <c r="A41" s="46" t="s">
        <v>62</v>
      </c>
      <c r="C41" s="16">
        <v>2802</v>
      </c>
      <c r="D41" s="16"/>
      <c r="E41" s="16">
        <f>+2802000/1000</f>
        <v>2802</v>
      </c>
    </row>
    <row r="42" spans="3:5" ht="15">
      <c r="C42" s="56">
        <f>SUM(C41)</f>
        <v>2802</v>
      </c>
      <c r="D42" s="16"/>
      <c r="E42" s="56">
        <f>SUM(E41)</f>
        <v>2802</v>
      </c>
    </row>
    <row r="43" spans="3:5" ht="15">
      <c r="C43" s="26"/>
      <c r="D43" s="16"/>
      <c r="E43" s="16"/>
    </row>
    <row r="44" spans="3:5" ht="15">
      <c r="C44" s="26"/>
      <c r="D44" s="16"/>
      <c r="E44" s="16"/>
    </row>
    <row r="45" spans="1:5" ht="15">
      <c r="A45" s="55" t="s">
        <v>63</v>
      </c>
      <c r="C45" s="26"/>
      <c r="D45" s="16"/>
      <c r="E45" s="16"/>
    </row>
    <row r="46" spans="1:5" ht="15">
      <c r="A46" s="46" t="s">
        <v>64</v>
      </c>
      <c r="C46" s="16">
        <f>+23417818/1000</f>
        <v>23417.818</v>
      </c>
      <c r="D46" s="16"/>
      <c r="E46" s="16">
        <f>+45147960/1000</f>
        <v>45147.96</v>
      </c>
    </row>
    <row r="47" spans="1:5" ht="15">
      <c r="A47" s="46" t="s">
        <v>65</v>
      </c>
      <c r="C47" s="16">
        <f>+18649169/1000</f>
        <v>18649.169</v>
      </c>
      <c r="D47" s="16"/>
      <c r="E47" s="16">
        <f>+16301198/1000</f>
        <v>16301.198</v>
      </c>
    </row>
    <row r="48" spans="1:5" ht="15">
      <c r="A48" s="46" t="s">
        <v>66</v>
      </c>
      <c r="C48" s="16">
        <f>+48165/1000</f>
        <v>48.165</v>
      </c>
      <c r="D48" s="16"/>
      <c r="E48" s="16">
        <f>+46635/1000</f>
        <v>46.635</v>
      </c>
    </row>
    <row r="49" spans="1:5" ht="15">
      <c r="A49" s="55" t="s">
        <v>67</v>
      </c>
      <c r="C49" s="56">
        <f>SUM(C46:C48)</f>
        <v>42115.152</v>
      </c>
      <c r="D49" s="16"/>
      <c r="E49" s="56">
        <f>SUM(E46:E48)</f>
        <v>61495.793</v>
      </c>
    </row>
    <row r="50" spans="1:5" ht="15">
      <c r="A50" s="55" t="s">
        <v>68</v>
      </c>
      <c r="C50" s="56">
        <f>+C37+C42+C49</f>
        <v>350673.904</v>
      </c>
      <c r="D50" s="16"/>
      <c r="E50" s="56">
        <f>+E37+E42+E49</f>
        <v>366446.837</v>
      </c>
    </row>
    <row r="51" spans="1:5" ht="15">
      <c r="A51" s="55"/>
      <c r="C51" s="16"/>
      <c r="D51" s="16"/>
      <c r="E51" s="16"/>
    </row>
    <row r="52" spans="3:5" ht="15">
      <c r="C52" s="58"/>
      <c r="D52" s="58"/>
      <c r="E52" s="58"/>
    </row>
    <row r="53" spans="1:5" ht="15" customHeight="1">
      <c r="A53" s="59" t="s">
        <v>69</v>
      </c>
      <c r="B53" s="59"/>
      <c r="C53" s="16"/>
      <c r="D53" s="16"/>
      <c r="E53" s="16"/>
    </row>
    <row r="54" spans="1:5" ht="15">
      <c r="A54" s="59"/>
      <c r="B54" s="59"/>
      <c r="C54" s="60">
        <f>ROUND((C35/127406)*100,0)</f>
        <v>219</v>
      </c>
      <c r="D54" s="61"/>
      <c r="E54" s="60">
        <f>ROUND((E35/127406)*100,0)</f>
        <v>218</v>
      </c>
    </row>
    <row r="55" spans="1:5" ht="15">
      <c r="A55" s="62"/>
      <c r="B55" s="62"/>
      <c r="C55" s="63" t="s">
        <v>28</v>
      </c>
      <c r="D55" s="29"/>
      <c r="E55" s="29">
        <f>+E25-E50</f>
        <v>0</v>
      </c>
    </row>
    <row r="56" spans="3:5" ht="15">
      <c r="C56" s="16"/>
      <c r="D56" s="16"/>
      <c r="E56" s="16"/>
    </row>
    <row r="57" spans="1:5" ht="15" customHeight="1">
      <c r="A57" s="64" t="s">
        <v>70</v>
      </c>
      <c r="B57" s="64"/>
      <c r="C57" s="64"/>
      <c r="D57" s="64"/>
      <c r="E57" s="64"/>
    </row>
    <row r="58" spans="1:5" ht="15">
      <c r="A58" s="64"/>
      <c r="B58" s="64"/>
      <c r="C58" s="64"/>
      <c r="D58" s="64"/>
      <c r="E58" s="64"/>
    </row>
    <row r="59" spans="1:5" ht="15">
      <c r="A59" s="64"/>
      <c r="B59" s="64"/>
      <c r="C59" s="64"/>
      <c r="D59" s="64"/>
      <c r="E59" s="64"/>
    </row>
  </sheetData>
  <mergeCells count="8">
    <mergeCell ref="A1:E1"/>
    <mergeCell ref="A2:E2"/>
    <mergeCell ref="A3:E3"/>
    <mergeCell ref="A4:E4"/>
    <mergeCell ref="A6:E6"/>
    <mergeCell ref="A7:E7"/>
    <mergeCell ref="A53:B54"/>
    <mergeCell ref="A57:E59"/>
  </mergeCells>
  <printOptions/>
  <pageMargins left="0.5" right="0.5" top="0.7666666666666666" bottom="0.7666666666666666" header="0.5" footer="0.5"/>
  <pageSetup fitToHeight="1" fitToWidth="1" horizontalDpi="300" verticalDpi="300" orientation="portrait" paperSize="9"/>
  <headerFooter alignWithMargins="0">
    <oddHeader>&amp;C&amp;"Times New Roman,Regular"&amp;12&amp;A</oddHeader>
    <oddFooter>&amp;C&amp;"Times New Roman,Regular"&amp;12Page &amp;P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D44"/>
  <sheetViews>
    <sheetView workbookViewId="0" topLeftCell="A1">
      <selection activeCell="A45" sqref="A45"/>
    </sheetView>
  </sheetViews>
  <sheetFormatPr defaultColWidth="14.66015625" defaultRowHeight="14.25"/>
  <cols>
    <col min="1" max="1" width="79.83203125" style="1" customWidth="1"/>
    <col min="2" max="2" width="22.83203125" style="1" customWidth="1"/>
    <col min="3" max="3" width="13.66015625" style="65" customWidth="1"/>
    <col min="4" max="4" width="22.83203125" style="1" customWidth="1"/>
    <col min="5" max="16384" width="13.66015625" style="1" customWidth="1"/>
  </cols>
  <sheetData>
    <row r="1" spans="1:4" ht="15">
      <c r="A1" s="3" t="s">
        <v>0</v>
      </c>
      <c r="B1" s="3"/>
      <c r="C1" s="3"/>
      <c r="D1" s="3"/>
    </row>
    <row r="2" spans="1:4" ht="15">
      <c r="A2" s="3" t="s">
        <v>1</v>
      </c>
      <c r="B2" s="3"/>
      <c r="C2" s="3"/>
      <c r="D2" s="3"/>
    </row>
    <row r="3" spans="1:4" ht="15">
      <c r="A3" s="3" t="s">
        <v>2</v>
      </c>
      <c r="B3" s="3"/>
      <c r="C3" s="3"/>
      <c r="D3" s="3"/>
    </row>
    <row r="4" spans="1:4" ht="15">
      <c r="A4" s="3" t="s">
        <v>71</v>
      </c>
      <c r="B4" s="3"/>
      <c r="C4" s="3"/>
      <c r="D4" s="3"/>
    </row>
    <row r="6" spans="1:4" ht="15">
      <c r="A6" s="3" t="s">
        <v>72</v>
      </c>
      <c r="B6" s="3"/>
      <c r="C6" s="3"/>
      <c r="D6" s="3"/>
    </row>
    <row r="7" spans="1:4" ht="15">
      <c r="A7" s="3" t="s">
        <v>73</v>
      </c>
      <c r="B7" s="3"/>
      <c r="C7" s="3"/>
      <c r="D7" s="3"/>
    </row>
    <row r="8" spans="1:4" ht="15">
      <c r="A8" s="3" t="s">
        <v>7</v>
      </c>
      <c r="B8" s="3"/>
      <c r="C8" s="3"/>
      <c r="D8" s="3"/>
    </row>
    <row r="9" spans="1:4" ht="15">
      <c r="A9" s="3"/>
      <c r="B9" s="3"/>
      <c r="C9" s="3"/>
      <c r="D9" s="3"/>
    </row>
    <row r="10" ht="15">
      <c r="B10" s="7"/>
    </row>
    <row r="11" spans="2:4" ht="15">
      <c r="B11" s="7">
        <v>2009</v>
      </c>
      <c r="D11" s="7">
        <v>2008</v>
      </c>
    </row>
    <row r="12" spans="2:4" ht="15">
      <c r="B12" s="7" t="s">
        <v>74</v>
      </c>
      <c r="D12" s="7" t="str">
        <f>+B12</f>
        <v>3 months</v>
      </c>
    </row>
    <row r="13" spans="2:4" ht="15">
      <c r="B13" s="66" t="s">
        <v>75</v>
      </c>
      <c r="D13" s="66" t="str">
        <f>+B13</f>
        <v>Ended 31 March</v>
      </c>
    </row>
    <row r="14" spans="2:4" ht="15">
      <c r="B14" s="13" t="s">
        <v>13</v>
      </c>
      <c r="D14" s="13" t="s">
        <v>13</v>
      </c>
    </row>
    <row r="16" spans="1:4" ht="15">
      <c r="A16" s="1" t="s">
        <v>76</v>
      </c>
      <c r="B16" s="18">
        <f>+32744823/1000</f>
        <v>32744.823</v>
      </c>
      <c r="D16" s="16">
        <v>73175</v>
      </c>
    </row>
    <row r="17" ht="15">
      <c r="B17" s="67"/>
    </row>
    <row r="18" spans="1:4" ht="15">
      <c r="A18" s="1" t="s">
        <v>77</v>
      </c>
      <c r="B18" s="18">
        <f>-7729820/1000</f>
        <v>-7729.82</v>
      </c>
      <c r="D18" s="16">
        <v>-1859</v>
      </c>
    </row>
    <row r="19" ht="15">
      <c r="B19" s="67"/>
    </row>
    <row r="20" spans="1:4" ht="15">
      <c r="A20" s="1" t="s">
        <v>78</v>
      </c>
      <c r="B20" s="68">
        <f>-21730142/1000</f>
        <v>-21730.142</v>
      </c>
      <c r="D20" s="19">
        <v>-17367</v>
      </c>
    </row>
    <row r="21" ht="15">
      <c r="B21" s="67"/>
    </row>
    <row r="22" spans="1:4" ht="15">
      <c r="A22" s="1" t="s">
        <v>79</v>
      </c>
      <c r="B22" s="18">
        <f>SUM(B16:B20)</f>
        <v>3284.861000000001</v>
      </c>
      <c r="C22" s="69"/>
      <c r="D22" s="18">
        <f>SUM(D16:D20)</f>
        <v>53949</v>
      </c>
    </row>
    <row r="23" spans="2:4" ht="15">
      <c r="B23" s="67"/>
      <c r="C23" s="69"/>
      <c r="D23" s="18"/>
    </row>
    <row r="24" spans="1:4" ht="15">
      <c r="A24" s="1" t="s">
        <v>80</v>
      </c>
      <c r="B24" s="18">
        <f>+719471/1000</f>
        <v>719.471</v>
      </c>
      <c r="C24" s="69"/>
      <c r="D24" s="18">
        <v>683</v>
      </c>
    </row>
    <row r="25" spans="2:4" ht="15">
      <c r="B25" s="67"/>
      <c r="C25" s="69"/>
      <c r="D25" s="18"/>
    </row>
    <row r="26" spans="1:4" ht="15">
      <c r="A26" s="1" t="s">
        <v>81</v>
      </c>
      <c r="B26" s="69">
        <f>+144917364/1000</f>
        <v>144917.364</v>
      </c>
      <c r="D26" s="61">
        <v>130620</v>
      </c>
    </row>
    <row r="27" spans="2:4" ht="15">
      <c r="B27" s="70"/>
      <c r="D27" s="61"/>
    </row>
    <row r="28" spans="1:4" ht="15">
      <c r="A28" s="1" t="s">
        <v>82</v>
      </c>
      <c r="B28" s="71">
        <f>SUM(B22:B27)</f>
        <v>148921.696</v>
      </c>
      <c r="C28" s="69"/>
      <c r="D28" s="71">
        <f>SUM(D22:D27)</f>
        <v>185252</v>
      </c>
    </row>
    <row r="29" spans="2:4" ht="15">
      <c r="B29" s="18"/>
      <c r="D29" s="72"/>
    </row>
    <row r="30" spans="2:4" ht="15">
      <c r="B30" s="18"/>
      <c r="D30" s="72"/>
    </row>
    <row r="31" spans="1:4" ht="15">
      <c r="A31" s="1" t="s">
        <v>83</v>
      </c>
      <c r="D31" s="72"/>
    </row>
    <row r="32" ht="15">
      <c r="D32" s="72"/>
    </row>
    <row r="33" spans="2:4" ht="15">
      <c r="B33" s="7" t="s">
        <v>84</v>
      </c>
      <c r="D33" s="7" t="s">
        <v>84</v>
      </c>
    </row>
    <row r="34" spans="2:4" ht="15">
      <c r="B34" s="7" t="s">
        <v>85</v>
      </c>
      <c r="D34" s="7" t="s">
        <v>86</v>
      </c>
    </row>
    <row r="35" spans="2:4" ht="15">
      <c r="B35" s="3" t="s">
        <v>13</v>
      </c>
      <c r="D35" s="3" t="s">
        <v>13</v>
      </c>
    </row>
    <row r="37" spans="1:4" ht="15">
      <c r="A37" s="1" t="s">
        <v>49</v>
      </c>
      <c r="B37" s="61">
        <f>+cbs!C23</f>
        <v>148921.696</v>
      </c>
      <c r="C37" s="61"/>
      <c r="D37" s="61">
        <v>185252</v>
      </c>
    </row>
    <row r="38" spans="1:4" ht="15">
      <c r="A38" s="1" t="s">
        <v>87</v>
      </c>
      <c r="B38" s="61">
        <v>0</v>
      </c>
      <c r="C38" s="61"/>
      <c r="D38" s="61">
        <v>0</v>
      </c>
    </row>
    <row r="39" spans="2:4" ht="15">
      <c r="B39" s="73">
        <f>SUM(B37:B38)</f>
        <v>148921.696</v>
      </c>
      <c r="C39" s="61"/>
      <c r="D39" s="73">
        <f>SUM(D37:D38)</f>
        <v>185252</v>
      </c>
    </row>
    <row r="40" ht="15">
      <c r="B40" s="29">
        <f>+B10-B35</f>
        <v>0</v>
      </c>
    </row>
    <row r="42" spans="1:4" ht="15.75" customHeight="1">
      <c r="A42" s="43" t="s">
        <v>88</v>
      </c>
      <c r="B42" s="43"/>
      <c r="C42" s="43"/>
      <c r="D42" s="43"/>
    </row>
    <row r="43" spans="1:4" ht="15">
      <c r="A43" s="43"/>
      <c r="B43" s="43"/>
      <c r="C43" s="43"/>
      <c r="D43" s="43"/>
    </row>
    <row r="44" spans="1:4" ht="15">
      <c r="A44" s="74"/>
      <c r="B44" s="74"/>
      <c r="C44" s="74"/>
      <c r="D44" s="74"/>
    </row>
  </sheetData>
  <mergeCells count="8">
    <mergeCell ref="A1:D1"/>
    <mergeCell ref="A2:D2"/>
    <mergeCell ref="A3:D3"/>
    <mergeCell ref="A4:D4"/>
    <mergeCell ref="A6:D6"/>
    <mergeCell ref="A7:D7"/>
    <mergeCell ref="A8:D8"/>
    <mergeCell ref="A42:D43"/>
  </mergeCells>
  <printOptions/>
  <pageMargins left="0.5" right="0.5" top="0.7652777777777777" bottom="0.7652777777777777" header="0.5" footer="0.5"/>
  <pageSetup fitToHeight="1" fitToWidth="1" horizontalDpi="300" verticalDpi="300" orientation="portrait" paperSize="9"/>
  <headerFooter alignWithMargins="0">
    <oddHeader>&amp;C&amp;"Times New Roman,Regular"&amp;12&amp;A</oddHeader>
    <oddFooter>&amp;C&amp;"Times New Roman,Regular"&amp;12Page &amp;P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S56"/>
  <sheetViews>
    <sheetView tabSelected="1" workbookViewId="0" topLeftCell="A13">
      <selection activeCell="N33" sqref="N33"/>
    </sheetView>
  </sheetViews>
  <sheetFormatPr defaultColWidth="14.66015625" defaultRowHeight="14.25"/>
  <cols>
    <col min="1" max="1" width="53.5" style="75" customWidth="1"/>
    <col min="2" max="2" width="11.66015625" style="76" customWidth="1"/>
    <col min="3" max="3" width="13.66015625" style="76" customWidth="1"/>
    <col min="4" max="4" width="11.66015625" style="76" customWidth="1"/>
    <col min="5" max="5" width="13.66015625" style="76" customWidth="1"/>
    <col min="6" max="6" width="11.66015625" style="76" customWidth="1"/>
    <col min="7" max="7" width="13.66015625" style="76" customWidth="1"/>
    <col min="8" max="8" width="11.66015625" style="76" customWidth="1"/>
    <col min="9" max="9" width="13.66015625" style="76" customWidth="1"/>
    <col min="10" max="10" width="11.66015625" style="76" customWidth="1"/>
    <col min="11" max="11" width="13.66015625" style="76" customWidth="1"/>
    <col min="12" max="12" width="14.66015625" style="76" customWidth="1"/>
    <col min="13" max="13" width="13.66015625" style="76" customWidth="1"/>
    <col min="14" max="14" width="11.66015625" style="76" customWidth="1"/>
    <col min="15" max="15" width="13.66015625" style="75" customWidth="1"/>
    <col min="16" max="16" width="11.66015625" style="75" customWidth="1"/>
    <col min="17" max="17" width="13.66015625" style="75" customWidth="1"/>
    <col min="18" max="18" width="11.66015625" style="75" customWidth="1"/>
    <col min="19" max="16384" width="13.66015625" style="75" customWidth="1"/>
  </cols>
  <sheetData>
    <row r="1" spans="1:18" ht="15">
      <c r="A1" s="77" t="s">
        <v>0</v>
      </c>
      <c r="B1" s="77"/>
      <c r="C1" s="77"/>
      <c r="D1" s="77"/>
      <c r="E1" s="77"/>
      <c r="F1" s="77"/>
      <c r="G1" s="77"/>
      <c r="H1" s="77"/>
      <c r="I1" s="77"/>
      <c r="J1" s="77"/>
      <c r="K1" s="77"/>
      <c r="L1" s="77"/>
      <c r="M1" s="77"/>
      <c r="N1" s="77"/>
      <c r="O1" s="77"/>
      <c r="P1" s="77"/>
      <c r="Q1" s="77"/>
      <c r="R1" s="77"/>
    </row>
    <row r="2" spans="1:18" ht="15">
      <c r="A2" s="77" t="s">
        <v>1</v>
      </c>
      <c r="B2" s="77"/>
      <c r="C2" s="77"/>
      <c r="D2" s="77"/>
      <c r="E2" s="77"/>
      <c r="F2" s="77"/>
      <c r="G2" s="77"/>
      <c r="H2" s="77"/>
      <c r="I2" s="77"/>
      <c r="J2" s="77"/>
      <c r="K2" s="77"/>
      <c r="L2" s="77"/>
      <c r="M2" s="77"/>
      <c r="N2" s="77"/>
      <c r="O2" s="77"/>
      <c r="P2" s="77"/>
      <c r="Q2" s="77"/>
      <c r="R2" s="77"/>
    </row>
    <row r="3" spans="1:18" ht="15">
      <c r="A3" s="77" t="s">
        <v>2</v>
      </c>
      <c r="B3" s="77"/>
      <c r="C3" s="77"/>
      <c r="D3" s="77"/>
      <c r="E3" s="77"/>
      <c r="F3" s="77"/>
      <c r="G3" s="77"/>
      <c r="H3" s="77"/>
      <c r="I3" s="77"/>
      <c r="J3" s="77"/>
      <c r="K3" s="77"/>
      <c r="L3" s="77"/>
      <c r="M3" s="77"/>
      <c r="N3" s="77"/>
      <c r="O3" s="77"/>
      <c r="P3" s="77"/>
      <c r="Q3" s="77"/>
      <c r="R3" s="77"/>
    </row>
    <row r="4" spans="1:18" ht="15">
      <c r="A4" s="77" t="s">
        <v>71</v>
      </c>
      <c r="B4" s="77"/>
      <c r="C4" s="77"/>
      <c r="D4" s="77"/>
      <c r="E4" s="77"/>
      <c r="F4" s="77"/>
      <c r="G4" s="77"/>
      <c r="H4" s="77"/>
      <c r="I4" s="77"/>
      <c r="J4" s="77"/>
      <c r="K4" s="77"/>
      <c r="L4" s="77"/>
      <c r="M4" s="77"/>
      <c r="N4" s="77"/>
      <c r="O4" s="77"/>
      <c r="P4" s="77"/>
      <c r="Q4" s="77"/>
      <c r="R4" s="77"/>
    </row>
    <row r="6" spans="1:18" ht="15">
      <c r="A6" s="77" t="s">
        <v>89</v>
      </c>
      <c r="B6" s="77"/>
      <c r="C6" s="77"/>
      <c r="D6" s="77"/>
      <c r="E6" s="77"/>
      <c r="F6" s="77"/>
      <c r="G6" s="77"/>
      <c r="H6" s="77"/>
      <c r="I6" s="77"/>
      <c r="J6" s="77"/>
      <c r="K6" s="77"/>
      <c r="L6" s="77"/>
      <c r="M6" s="77"/>
      <c r="N6" s="77"/>
      <c r="O6" s="77"/>
      <c r="P6" s="77"/>
      <c r="Q6" s="77"/>
      <c r="R6" s="77"/>
    </row>
    <row r="7" spans="1:18" ht="15">
      <c r="A7" s="77" t="s">
        <v>73</v>
      </c>
      <c r="B7" s="77"/>
      <c r="C7" s="77"/>
      <c r="D7" s="77"/>
      <c r="E7" s="77"/>
      <c r="F7" s="77"/>
      <c r="G7" s="77"/>
      <c r="H7" s="77"/>
      <c r="I7" s="77"/>
      <c r="J7" s="77"/>
      <c r="K7" s="77"/>
      <c r="L7" s="77"/>
      <c r="M7" s="77"/>
      <c r="N7" s="77"/>
      <c r="O7" s="77"/>
      <c r="P7" s="77"/>
      <c r="Q7" s="77"/>
      <c r="R7" s="77"/>
    </row>
    <row r="8" spans="1:18" ht="15">
      <c r="A8" s="77" t="s">
        <v>7</v>
      </c>
      <c r="B8" s="77"/>
      <c r="C8" s="77"/>
      <c r="D8" s="77"/>
      <c r="E8" s="77"/>
      <c r="F8" s="77"/>
      <c r="G8" s="77"/>
      <c r="H8" s="77"/>
      <c r="I8" s="77"/>
      <c r="J8" s="77"/>
      <c r="K8" s="77"/>
      <c r="L8" s="77"/>
      <c r="M8" s="77"/>
      <c r="N8" s="77"/>
      <c r="O8" s="77"/>
      <c r="P8" s="77"/>
      <c r="Q8" s="77"/>
      <c r="R8" s="77"/>
    </row>
    <row r="9" spans="1:12" ht="15">
      <c r="A9" s="78"/>
      <c r="B9" s="79"/>
      <c r="C9" s="79"/>
      <c r="D9" s="79"/>
      <c r="E9" s="79"/>
      <c r="F9" s="79"/>
      <c r="G9" s="79"/>
      <c r="H9" s="79"/>
      <c r="I9" s="79"/>
      <c r="J9" s="79"/>
      <c r="K9" s="79"/>
      <c r="L9" s="79"/>
    </row>
    <row r="10" spans="1:18" ht="15">
      <c r="A10" s="78"/>
      <c r="B10" s="79"/>
      <c r="C10" s="79"/>
      <c r="D10" s="79"/>
      <c r="E10" s="79"/>
      <c r="F10" s="79"/>
      <c r="G10" s="79"/>
      <c r="H10" s="79"/>
      <c r="I10" s="79"/>
      <c r="J10" s="79"/>
      <c r="K10" s="79"/>
      <c r="L10" s="79"/>
      <c r="P10" s="78" t="s">
        <v>90</v>
      </c>
      <c r="Q10" s="78"/>
      <c r="R10" s="78" t="s">
        <v>91</v>
      </c>
    </row>
    <row r="11" spans="1:18" ht="15">
      <c r="A11" s="78"/>
      <c r="B11" s="80" t="s">
        <v>92</v>
      </c>
      <c r="C11" s="80"/>
      <c r="D11" s="80"/>
      <c r="E11" s="80"/>
      <c r="F11" s="80"/>
      <c r="G11" s="80"/>
      <c r="H11" s="80"/>
      <c r="I11" s="80"/>
      <c r="J11" s="80"/>
      <c r="K11" s="80"/>
      <c r="L11" s="80"/>
      <c r="M11" s="80"/>
      <c r="N11" s="80"/>
      <c r="P11" s="78" t="s">
        <v>93</v>
      </c>
      <c r="Q11" s="78"/>
      <c r="R11" s="78" t="s">
        <v>94</v>
      </c>
    </row>
    <row r="12" spans="1:12" ht="15">
      <c r="A12" s="78"/>
      <c r="B12" s="79"/>
      <c r="C12" s="79"/>
      <c r="D12" s="80" t="s">
        <v>95</v>
      </c>
      <c r="E12" s="80"/>
      <c r="F12" s="80"/>
      <c r="G12" s="80"/>
      <c r="H12" s="80"/>
      <c r="I12" s="80"/>
      <c r="J12" s="80"/>
      <c r="K12" s="79"/>
      <c r="L12" s="79" t="s">
        <v>96</v>
      </c>
    </row>
    <row r="13" spans="1:12" ht="15">
      <c r="A13" s="78"/>
      <c r="B13" s="79" t="s">
        <v>97</v>
      </c>
      <c r="C13" s="79"/>
      <c r="D13" s="79" t="s">
        <v>98</v>
      </c>
      <c r="E13" s="79"/>
      <c r="F13" s="79" t="s">
        <v>99</v>
      </c>
      <c r="G13" s="79"/>
      <c r="H13" s="79" t="s">
        <v>100</v>
      </c>
      <c r="I13" s="79"/>
      <c r="J13" s="79" t="s">
        <v>101</v>
      </c>
      <c r="K13" s="79"/>
      <c r="L13" s="79" t="s">
        <v>102</v>
      </c>
    </row>
    <row r="14" spans="1:14" ht="15">
      <c r="A14" s="78"/>
      <c r="B14" s="81" t="s">
        <v>103</v>
      </c>
      <c r="C14" s="79"/>
      <c r="D14" s="81" t="s">
        <v>104</v>
      </c>
      <c r="E14" s="79"/>
      <c r="F14" s="81" t="s">
        <v>105</v>
      </c>
      <c r="G14" s="79"/>
      <c r="H14" s="81" t="s">
        <v>106</v>
      </c>
      <c r="I14" s="79"/>
      <c r="J14" s="81" t="s">
        <v>107</v>
      </c>
      <c r="K14" s="79"/>
      <c r="L14" s="81" t="s">
        <v>108</v>
      </c>
      <c r="N14" s="81" t="s">
        <v>109</v>
      </c>
    </row>
    <row r="15" spans="1:18" ht="15">
      <c r="A15" s="78"/>
      <c r="B15" s="79" t="s">
        <v>110</v>
      </c>
      <c r="C15" s="79"/>
      <c r="D15" s="79" t="s">
        <v>110</v>
      </c>
      <c r="E15" s="79"/>
      <c r="F15" s="79" t="s">
        <v>110</v>
      </c>
      <c r="G15" s="79"/>
      <c r="H15" s="79" t="s">
        <v>110</v>
      </c>
      <c r="I15" s="79"/>
      <c r="J15" s="79" t="s">
        <v>110</v>
      </c>
      <c r="K15" s="79"/>
      <c r="L15" s="79" t="s">
        <v>110</v>
      </c>
      <c r="N15" s="79" t="s">
        <v>110</v>
      </c>
      <c r="O15" s="78"/>
      <c r="P15" s="78" t="s">
        <v>110</v>
      </c>
      <c r="Q15" s="78"/>
      <c r="R15" s="78" t="s">
        <v>110</v>
      </c>
    </row>
    <row r="16" spans="2:14" s="82" customFormat="1" ht="15">
      <c r="B16" s="83"/>
      <c r="C16" s="83"/>
      <c r="D16" s="83"/>
      <c r="E16" s="83"/>
      <c r="F16" s="83"/>
      <c r="G16" s="83"/>
      <c r="H16" s="83"/>
      <c r="I16" s="83"/>
      <c r="J16" s="83"/>
      <c r="K16" s="83"/>
      <c r="L16" s="83"/>
      <c r="M16" s="83"/>
      <c r="N16" s="83"/>
    </row>
    <row r="17" spans="1:18" s="82" customFormat="1" ht="15">
      <c r="A17" s="84" t="s">
        <v>111</v>
      </c>
      <c r="B17" s="16">
        <v>127430</v>
      </c>
      <c r="C17" s="16"/>
      <c r="D17" s="16">
        <v>0</v>
      </c>
      <c r="E17" s="16"/>
      <c r="F17" s="85">
        <f>-62586/1000</f>
        <v>-62.586</v>
      </c>
      <c r="G17" s="85"/>
      <c r="H17" s="85">
        <f>-70800/1000</f>
        <v>-70.8</v>
      </c>
      <c r="I17" s="16"/>
      <c r="J17" s="16">
        <v>0</v>
      </c>
      <c r="K17" s="16"/>
      <c r="L17" s="16">
        <f>+150205759/1000</f>
        <v>150205.759</v>
      </c>
      <c r="M17" s="16"/>
      <c r="N17" s="16">
        <f>SUM(B17:L17)</f>
        <v>277502.373</v>
      </c>
      <c r="O17" s="16"/>
      <c r="P17" s="16">
        <f>+24646671/1000</f>
        <v>24646.671</v>
      </c>
      <c r="Q17" s="16"/>
      <c r="R17" s="16">
        <f>SUM(N17:P17)</f>
        <v>302149.044</v>
      </c>
    </row>
    <row r="18" spans="2:18" s="82" customFormat="1" ht="15">
      <c r="B18" s="16"/>
      <c r="C18" s="16"/>
      <c r="D18" s="16"/>
      <c r="E18" s="16"/>
      <c r="F18" s="16"/>
      <c r="G18" s="16"/>
      <c r="H18" s="16"/>
      <c r="I18" s="16"/>
      <c r="J18" s="16"/>
      <c r="K18" s="16"/>
      <c r="L18" s="16"/>
      <c r="M18" s="16"/>
      <c r="N18" s="16"/>
      <c r="O18" s="16"/>
      <c r="P18" s="16"/>
      <c r="Q18" s="16"/>
      <c r="R18" s="16"/>
    </row>
    <row r="19" spans="1:18" s="82" customFormat="1" ht="15">
      <c r="A19" s="82" t="s">
        <v>112</v>
      </c>
      <c r="B19" s="86">
        <v>0</v>
      </c>
      <c r="C19" s="87"/>
      <c r="D19" s="88">
        <v>0</v>
      </c>
      <c r="E19" s="87"/>
      <c r="F19" s="88">
        <v>0</v>
      </c>
      <c r="G19" s="87"/>
      <c r="H19" s="88">
        <f>+808276/1000</f>
        <v>808.276</v>
      </c>
      <c r="I19" s="87"/>
      <c r="J19" s="88">
        <v>0</v>
      </c>
      <c r="K19" s="87"/>
      <c r="L19" s="88">
        <v>0</v>
      </c>
      <c r="M19" s="89"/>
      <c r="N19" s="88">
        <f>SUM(B19:M19)</f>
        <v>808.276</v>
      </c>
      <c r="O19" s="90"/>
      <c r="P19" s="88">
        <f>+805976/1000</f>
        <v>805.976</v>
      </c>
      <c r="Q19" s="87"/>
      <c r="R19" s="91">
        <f>SUM(N19:P19)</f>
        <v>1614.252</v>
      </c>
    </row>
    <row r="20" spans="2:18" s="82" customFormat="1" ht="15">
      <c r="B20" s="92"/>
      <c r="C20" s="26"/>
      <c r="D20" s="26"/>
      <c r="E20" s="26"/>
      <c r="F20" s="26"/>
      <c r="G20" s="26"/>
      <c r="H20" s="26"/>
      <c r="I20" s="26"/>
      <c r="J20" s="26"/>
      <c r="K20" s="26"/>
      <c r="L20" s="26"/>
      <c r="M20" s="93"/>
      <c r="N20" s="16"/>
      <c r="O20" s="94"/>
      <c r="P20" s="26"/>
      <c r="Q20" s="26"/>
      <c r="R20" s="95"/>
    </row>
    <row r="21" spans="1:18" s="82" customFormat="1" ht="15">
      <c r="A21" s="82" t="s">
        <v>113</v>
      </c>
      <c r="B21" s="96">
        <v>0</v>
      </c>
      <c r="C21" s="26"/>
      <c r="D21" s="16">
        <v>0</v>
      </c>
      <c r="E21" s="26"/>
      <c r="F21" s="16">
        <v>0</v>
      </c>
      <c r="G21" s="26"/>
      <c r="H21" s="16">
        <v>0</v>
      </c>
      <c r="I21" s="26"/>
      <c r="J21" s="16">
        <v>0</v>
      </c>
      <c r="K21" s="26"/>
      <c r="L21" s="16">
        <f>+115917/1000</f>
        <v>115.917</v>
      </c>
      <c r="M21" s="93"/>
      <c r="N21" s="16">
        <f>SUM(B21:M21)</f>
        <v>115.917</v>
      </c>
      <c r="O21" s="94"/>
      <c r="P21" s="85">
        <f>+1877953/1000</f>
        <v>1877.953</v>
      </c>
      <c r="Q21" s="26"/>
      <c r="R21" s="95">
        <f>SUM(N21:P21)</f>
        <v>1993.87</v>
      </c>
    </row>
    <row r="22" spans="2:18" s="82" customFormat="1" ht="15">
      <c r="B22" s="97"/>
      <c r="C22" s="98"/>
      <c r="D22" s="98"/>
      <c r="E22" s="98"/>
      <c r="F22" s="98"/>
      <c r="G22" s="98"/>
      <c r="H22" s="98"/>
      <c r="I22" s="98"/>
      <c r="J22" s="98"/>
      <c r="K22" s="98"/>
      <c r="L22" s="98"/>
      <c r="M22" s="99"/>
      <c r="N22" s="99"/>
      <c r="O22" s="100"/>
      <c r="P22" s="98"/>
      <c r="Q22" s="19"/>
      <c r="R22" s="101"/>
    </row>
    <row r="23" spans="1:18" s="82" customFormat="1" ht="15">
      <c r="A23" s="82" t="s">
        <v>114</v>
      </c>
      <c r="B23" s="16">
        <f>SUM(B19:B22)</f>
        <v>0</v>
      </c>
      <c r="C23" s="26"/>
      <c r="D23" s="16">
        <f>SUM(D19:D22)</f>
        <v>0</v>
      </c>
      <c r="E23" s="26"/>
      <c r="F23" s="16">
        <f>SUM(F19:F22)</f>
        <v>0</v>
      </c>
      <c r="G23" s="26"/>
      <c r="H23" s="16">
        <f>SUM(H19:H22)</f>
        <v>808.276</v>
      </c>
      <c r="I23" s="26"/>
      <c r="J23" s="16">
        <f>SUM(J19:J22)</f>
        <v>0</v>
      </c>
      <c r="K23" s="26"/>
      <c r="L23" s="16">
        <f>SUM(L19:L22)</f>
        <v>115.917</v>
      </c>
      <c r="M23" s="26"/>
      <c r="N23" s="16">
        <f>SUM(N19:N22)</f>
        <v>924.193</v>
      </c>
      <c r="O23" s="26"/>
      <c r="P23" s="16">
        <f>SUM(P19:P22)</f>
        <v>2683.929</v>
      </c>
      <c r="Q23" s="26"/>
      <c r="R23" s="16">
        <f>SUM(R19:R22)</f>
        <v>3608.122</v>
      </c>
    </row>
    <row r="24" spans="2:18" s="82" customFormat="1" ht="15">
      <c r="B24" s="26"/>
      <c r="C24" s="26"/>
      <c r="D24" s="26"/>
      <c r="E24" s="26"/>
      <c r="F24" s="26"/>
      <c r="G24" s="26"/>
      <c r="H24" s="26"/>
      <c r="I24" s="26"/>
      <c r="J24" s="26"/>
      <c r="K24" s="26"/>
      <c r="L24" s="26"/>
      <c r="M24" s="83"/>
      <c r="N24" s="83"/>
      <c r="P24" s="26"/>
      <c r="Q24" s="16"/>
      <c r="R24" s="16"/>
    </row>
    <row r="25" spans="1:18" s="82" customFormat="1" ht="15">
      <c r="A25" s="82" t="s">
        <v>115</v>
      </c>
      <c r="B25" s="16">
        <v>0</v>
      </c>
      <c r="C25" s="26"/>
      <c r="D25" s="16">
        <v>0</v>
      </c>
      <c r="E25" s="26"/>
      <c r="F25" s="16">
        <v>0</v>
      </c>
      <c r="G25" s="26"/>
      <c r="H25" s="16">
        <v>0</v>
      </c>
      <c r="I25" s="26"/>
      <c r="J25" s="16">
        <v>0</v>
      </c>
      <c r="K25" s="26"/>
      <c r="L25" s="16">
        <v>0</v>
      </c>
      <c r="M25" s="102"/>
      <c r="N25" s="83">
        <v>0</v>
      </c>
      <c r="O25" s="103"/>
      <c r="P25" s="16">
        <v>0</v>
      </c>
      <c r="Q25" s="26"/>
      <c r="R25" s="16">
        <f>SUM(N25:P25)</f>
        <v>0</v>
      </c>
    </row>
    <row r="26" spans="2:18" s="82" customFormat="1" ht="15">
      <c r="B26" s="16"/>
      <c r="C26" s="26"/>
      <c r="D26" s="16"/>
      <c r="E26" s="26"/>
      <c r="F26" s="16"/>
      <c r="G26" s="26"/>
      <c r="H26" s="16"/>
      <c r="I26" s="26"/>
      <c r="J26" s="16"/>
      <c r="K26" s="26"/>
      <c r="L26" s="16"/>
      <c r="M26" s="102"/>
      <c r="N26" s="83"/>
      <c r="O26" s="103"/>
      <c r="P26" s="16"/>
      <c r="Q26" s="26"/>
      <c r="R26" s="16"/>
    </row>
    <row r="27" spans="1:18" s="82" customFormat="1" ht="15">
      <c r="A27" s="82" t="s">
        <v>116</v>
      </c>
      <c r="B27" s="16">
        <v>0</v>
      </c>
      <c r="C27" s="26"/>
      <c r="D27" s="16">
        <v>0</v>
      </c>
      <c r="E27" s="26"/>
      <c r="F27" s="16">
        <v>0</v>
      </c>
      <c r="G27" s="26"/>
      <c r="H27" s="16">
        <v>0</v>
      </c>
      <c r="I27" s="26"/>
      <c r="J27" s="16">
        <v>0</v>
      </c>
      <c r="K27" s="26"/>
      <c r="L27" s="16">
        <v>0</v>
      </c>
      <c r="M27" s="102"/>
      <c r="N27" s="83">
        <v>0</v>
      </c>
      <c r="O27" s="103"/>
      <c r="P27" s="16"/>
      <c r="Q27" s="26"/>
      <c r="R27" s="16"/>
    </row>
    <row r="28" spans="2:18" s="82" customFormat="1" ht="15">
      <c r="B28" s="26"/>
      <c r="C28" s="26"/>
      <c r="D28" s="26"/>
      <c r="E28" s="26"/>
      <c r="F28" s="16"/>
      <c r="G28" s="26"/>
      <c r="H28" s="26"/>
      <c r="I28" s="26"/>
      <c r="J28" s="26"/>
      <c r="K28" s="26"/>
      <c r="L28" s="26"/>
      <c r="M28" s="102"/>
      <c r="N28" s="83"/>
      <c r="O28" s="103"/>
      <c r="P28" s="26"/>
      <c r="Q28" s="26"/>
      <c r="R28" s="16"/>
    </row>
    <row r="29" spans="1:18" s="82" customFormat="1" ht="15">
      <c r="A29" s="82" t="s">
        <v>117</v>
      </c>
      <c r="B29" s="16">
        <v>0</v>
      </c>
      <c r="C29" s="26"/>
      <c r="D29" s="16">
        <v>0</v>
      </c>
      <c r="E29" s="26"/>
      <c r="F29" s="16">
        <v>0</v>
      </c>
      <c r="G29" s="26"/>
      <c r="H29" s="16">
        <v>0</v>
      </c>
      <c r="I29" s="26"/>
      <c r="J29" s="16">
        <v>0</v>
      </c>
      <c r="K29" s="26"/>
      <c r="L29" s="16">
        <v>0</v>
      </c>
      <c r="M29" s="102"/>
      <c r="N29" s="16">
        <f>SUM(B29:L29)</f>
        <v>0</v>
      </c>
      <c r="O29" s="103"/>
      <c r="P29" s="16">
        <v>0</v>
      </c>
      <c r="Q29" s="26"/>
      <c r="R29" s="16">
        <f>SUM(N29:P29)</f>
        <v>0</v>
      </c>
    </row>
    <row r="30" spans="2:18" s="82" customFormat="1" ht="15">
      <c r="B30" s="26"/>
      <c r="C30" s="26"/>
      <c r="D30" s="26"/>
      <c r="E30" s="26"/>
      <c r="F30" s="26"/>
      <c r="G30" s="26"/>
      <c r="H30" s="26"/>
      <c r="I30" s="26"/>
      <c r="J30" s="26"/>
      <c r="K30" s="26"/>
      <c r="L30" s="26"/>
      <c r="M30" s="102"/>
      <c r="N30" s="83"/>
      <c r="O30" s="103"/>
      <c r="P30" s="26"/>
      <c r="Q30" s="26"/>
      <c r="R30" s="16"/>
    </row>
    <row r="31" spans="1:18" s="82" customFormat="1" ht="15">
      <c r="A31" s="82" t="s">
        <v>118</v>
      </c>
      <c r="B31" s="16">
        <v>0</v>
      </c>
      <c r="C31" s="26"/>
      <c r="D31" s="16">
        <v>0</v>
      </c>
      <c r="E31" s="26"/>
      <c r="F31" s="16">
        <v>0</v>
      </c>
      <c r="G31" s="26"/>
      <c r="H31" s="16">
        <v>0</v>
      </c>
      <c r="I31" s="26"/>
      <c r="J31" s="16">
        <v>0</v>
      </c>
      <c r="K31" s="26"/>
      <c r="L31" s="16">
        <v>0</v>
      </c>
      <c r="M31" s="102"/>
      <c r="N31" s="16">
        <f>SUM(B31:L31)</f>
        <v>0</v>
      </c>
      <c r="O31" s="103"/>
      <c r="P31" s="16">
        <v>0</v>
      </c>
      <c r="Q31" s="26"/>
      <c r="R31" s="16">
        <f>SUM(N31:P31)</f>
        <v>0</v>
      </c>
    </row>
    <row r="32" spans="2:18" s="82" customFormat="1" ht="15">
      <c r="B32" s="16"/>
      <c r="C32" s="16"/>
      <c r="D32" s="16"/>
      <c r="E32" s="16"/>
      <c r="F32" s="16"/>
      <c r="G32" s="16"/>
      <c r="H32" s="16"/>
      <c r="I32" s="16"/>
      <c r="J32" s="16"/>
      <c r="K32" s="16"/>
      <c r="L32" s="16"/>
      <c r="M32" s="83"/>
      <c r="N32" s="83"/>
      <c r="P32" s="16"/>
      <c r="Q32" s="16"/>
      <c r="R32" s="16"/>
    </row>
    <row r="33" spans="1:18" ht="15">
      <c r="A33" s="84" t="s">
        <v>119</v>
      </c>
      <c r="B33" s="25">
        <f>SUM(B17:B32)</f>
        <v>127430</v>
      </c>
      <c r="C33" s="16"/>
      <c r="D33" s="25">
        <f>SUM(D17:D32)</f>
        <v>0</v>
      </c>
      <c r="E33" s="16"/>
      <c r="F33" s="25">
        <f>+F17+F23+F25+F27+F29+F31</f>
        <v>-62.586</v>
      </c>
      <c r="G33" s="85"/>
      <c r="H33" s="25">
        <f>+H17+H23+H25+H27+H29+H31</f>
        <v>737.476</v>
      </c>
      <c r="I33" s="16"/>
      <c r="J33" s="25">
        <f>+J17+J23+J25+J27+J29+J31</f>
        <v>0</v>
      </c>
      <c r="K33" s="16"/>
      <c r="L33" s="25">
        <f>+L17+L23+L25+L27+L29+L31</f>
        <v>150321.67599999998</v>
      </c>
      <c r="M33" s="16"/>
      <c r="N33" s="25">
        <f>+N17+N23+N25+N27+N29+N31-1</f>
        <v>278425.56600000005</v>
      </c>
      <c r="O33" s="16"/>
      <c r="P33" s="25">
        <f>+P17+P23+P25+P27+P29+P31</f>
        <v>27330.6</v>
      </c>
      <c r="Q33" s="16"/>
      <c r="R33" s="25">
        <f>+R17+R23+R25+R27+R29+R31</f>
        <v>305757.16599999997</v>
      </c>
    </row>
    <row r="34" spans="2:18" ht="15">
      <c r="B34" s="61"/>
      <c r="C34" s="61"/>
      <c r="D34" s="61"/>
      <c r="E34" s="61"/>
      <c r="F34" s="61"/>
      <c r="G34" s="61"/>
      <c r="H34" s="61"/>
      <c r="I34" s="61"/>
      <c r="J34" s="61"/>
      <c r="K34" s="61"/>
      <c r="L34" s="61"/>
      <c r="P34" s="61"/>
      <c r="Q34" s="61"/>
      <c r="R34" s="61"/>
    </row>
    <row r="35" spans="2:18" ht="15">
      <c r="B35" s="61"/>
      <c r="C35" s="61"/>
      <c r="D35" s="61"/>
      <c r="E35" s="61"/>
      <c r="F35" s="61"/>
      <c r="G35" s="61"/>
      <c r="H35" s="61"/>
      <c r="I35" s="61"/>
      <c r="J35" s="61"/>
      <c r="K35" s="61"/>
      <c r="L35" s="61"/>
      <c r="P35" s="61"/>
      <c r="Q35" s="61"/>
      <c r="R35" s="61"/>
    </row>
    <row r="36" spans="1:18" s="82" customFormat="1" ht="15">
      <c r="A36" s="84" t="s">
        <v>120</v>
      </c>
      <c r="B36" s="16">
        <v>127430</v>
      </c>
      <c r="C36" s="16"/>
      <c r="D36" s="16">
        <v>0</v>
      </c>
      <c r="E36" s="16"/>
      <c r="F36" s="16">
        <v>-19</v>
      </c>
      <c r="G36" s="16"/>
      <c r="H36" s="16">
        <v>-266</v>
      </c>
      <c r="I36" s="16"/>
      <c r="J36" s="16">
        <v>0</v>
      </c>
      <c r="K36" s="16"/>
      <c r="L36" s="16">
        <v>149625</v>
      </c>
      <c r="M36" s="83"/>
      <c r="N36" s="83">
        <f>SUM(B36:M36)</f>
        <v>276770</v>
      </c>
      <c r="P36" s="16">
        <v>21034</v>
      </c>
      <c r="Q36" s="16"/>
      <c r="R36" s="16">
        <f>SUM(N36:P36)</f>
        <v>297804</v>
      </c>
    </row>
    <row r="37" spans="2:18" s="82" customFormat="1" ht="15">
      <c r="B37" s="16"/>
      <c r="C37" s="16"/>
      <c r="D37" s="16"/>
      <c r="E37" s="16"/>
      <c r="F37" s="16"/>
      <c r="G37" s="16"/>
      <c r="H37" s="16"/>
      <c r="I37" s="16"/>
      <c r="J37" s="16"/>
      <c r="K37" s="16"/>
      <c r="L37" s="16"/>
      <c r="M37" s="83"/>
      <c r="N37" s="83"/>
      <c r="P37" s="16"/>
      <c r="Q37" s="16"/>
      <c r="R37" s="16"/>
    </row>
    <row r="38" spans="1:18" s="82" customFormat="1" ht="15">
      <c r="A38" s="82" t="s">
        <v>112</v>
      </c>
      <c r="B38" s="86">
        <v>0</v>
      </c>
      <c r="C38" s="88"/>
      <c r="D38" s="88">
        <v>0</v>
      </c>
      <c r="E38" s="88"/>
      <c r="F38" s="88">
        <v>0</v>
      </c>
      <c r="G38" s="88"/>
      <c r="H38" s="88">
        <v>631</v>
      </c>
      <c r="I38" s="88"/>
      <c r="J38" s="88">
        <v>0</v>
      </c>
      <c r="K38" s="88"/>
      <c r="L38" s="88">
        <v>0</v>
      </c>
      <c r="M38" s="104"/>
      <c r="N38" s="104">
        <f>SUM(B38:M38)</f>
        <v>631</v>
      </c>
      <c r="O38" s="105"/>
      <c r="P38" s="88">
        <v>631</v>
      </c>
      <c r="Q38" s="88"/>
      <c r="R38" s="91">
        <f>SUM(N38:P38)</f>
        <v>1262</v>
      </c>
    </row>
    <row r="39" spans="2:18" s="82" customFormat="1" ht="15">
      <c r="B39" s="96"/>
      <c r="C39" s="16"/>
      <c r="D39" s="16"/>
      <c r="E39" s="16"/>
      <c r="F39" s="16"/>
      <c r="G39" s="16"/>
      <c r="H39" s="16"/>
      <c r="I39" s="16"/>
      <c r="J39" s="16"/>
      <c r="K39" s="16"/>
      <c r="L39" s="16"/>
      <c r="M39" s="106"/>
      <c r="N39" s="106"/>
      <c r="O39" s="107"/>
      <c r="P39" s="16"/>
      <c r="Q39" s="16"/>
      <c r="R39" s="95"/>
    </row>
    <row r="40" spans="1:18" s="82" customFormat="1" ht="15">
      <c r="A40" s="82" t="s">
        <v>113</v>
      </c>
      <c r="B40" s="96">
        <v>0</v>
      </c>
      <c r="C40" s="16"/>
      <c r="D40" s="16">
        <v>0</v>
      </c>
      <c r="E40" s="16"/>
      <c r="F40" s="16">
        <v>0</v>
      </c>
      <c r="G40" s="16"/>
      <c r="H40" s="16">
        <v>0</v>
      </c>
      <c r="I40" s="16"/>
      <c r="J40" s="16">
        <v>0</v>
      </c>
      <c r="K40" s="16"/>
      <c r="L40" s="16">
        <v>4444</v>
      </c>
      <c r="M40" s="106"/>
      <c r="N40" s="106">
        <f>SUM(B40:M40)</f>
        <v>4444</v>
      </c>
      <c r="O40" s="107"/>
      <c r="P40" s="16">
        <v>318</v>
      </c>
      <c r="Q40" s="16"/>
      <c r="R40" s="95">
        <f>SUM(N40:Q40)</f>
        <v>4762</v>
      </c>
    </row>
    <row r="41" spans="2:18" s="82" customFormat="1" ht="15">
      <c r="B41" s="108"/>
      <c r="C41" s="19"/>
      <c r="D41" s="19"/>
      <c r="E41" s="19"/>
      <c r="F41" s="19"/>
      <c r="G41" s="19"/>
      <c r="H41" s="19"/>
      <c r="I41" s="19"/>
      <c r="J41" s="19"/>
      <c r="K41" s="19"/>
      <c r="L41" s="19"/>
      <c r="M41" s="99"/>
      <c r="N41" s="99"/>
      <c r="O41" s="100"/>
      <c r="P41" s="19"/>
      <c r="Q41" s="19"/>
      <c r="R41" s="101"/>
    </row>
    <row r="42" spans="1:18" s="82" customFormat="1" ht="15">
      <c r="A42" s="82" t="s">
        <v>114</v>
      </c>
      <c r="B42" s="16">
        <v>0</v>
      </c>
      <c r="C42" s="16"/>
      <c r="D42" s="16">
        <v>0</v>
      </c>
      <c r="E42" s="16"/>
      <c r="F42" s="16">
        <v>0</v>
      </c>
      <c r="G42" s="16"/>
      <c r="H42" s="16">
        <f>SUM(H38:H41)</f>
        <v>631</v>
      </c>
      <c r="I42" s="16"/>
      <c r="J42" s="16">
        <v>0</v>
      </c>
      <c r="K42" s="16"/>
      <c r="L42" s="16">
        <f>SUM(L38:L41)</f>
        <v>4444</v>
      </c>
      <c r="M42" s="16"/>
      <c r="N42" s="16">
        <f>SUM(N38:N41)</f>
        <v>5075</v>
      </c>
      <c r="O42" s="16"/>
      <c r="P42" s="16">
        <f>SUM(P38:P41)</f>
        <v>949</v>
      </c>
      <c r="Q42" s="16"/>
      <c r="R42" s="16">
        <f>SUM(R38:R41)</f>
        <v>6024</v>
      </c>
    </row>
    <row r="43" spans="2:18" s="82" customFormat="1" ht="15">
      <c r="B43" s="16"/>
      <c r="C43" s="16"/>
      <c r="D43" s="16"/>
      <c r="E43" s="16"/>
      <c r="F43" s="16"/>
      <c r="G43" s="16"/>
      <c r="H43" s="16"/>
      <c r="I43" s="16"/>
      <c r="J43" s="16"/>
      <c r="K43" s="16"/>
      <c r="L43" s="16"/>
      <c r="M43" s="83"/>
      <c r="N43" s="83"/>
      <c r="P43" s="16"/>
      <c r="Q43" s="16"/>
      <c r="R43" s="16"/>
    </row>
    <row r="44" spans="1:18" s="82" customFormat="1" ht="15">
      <c r="A44" s="82" t="s">
        <v>115</v>
      </c>
      <c r="B44" s="16">
        <v>0</v>
      </c>
      <c r="C44" s="16"/>
      <c r="D44" s="16">
        <v>0</v>
      </c>
      <c r="E44" s="16"/>
      <c r="F44" s="16">
        <v>0</v>
      </c>
      <c r="G44" s="16"/>
      <c r="H44" s="16">
        <v>0</v>
      </c>
      <c r="I44" s="16"/>
      <c r="J44" s="16">
        <v>0</v>
      </c>
      <c r="K44" s="16"/>
      <c r="L44" s="16">
        <v>0</v>
      </c>
      <c r="M44" s="83"/>
      <c r="N44" s="106">
        <v>0</v>
      </c>
      <c r="P44" s="16">
        <v>0</v>
      </c>
      <c r="Q44" s="16"/>
      <c r="R44" s="16">
        <v>0</v>
      </c>
    </row>
    <row r="45" spans="2:18" s="82" customFormat="1" ht="15">
      <c r="B45" s="16"/>
      <c r="C45" s="16"/>
      <c r="D45" s="16"/>
      <c r="E45" s="16"/>
      <c r="F45" s="16"/>
      <c r="G45" s="16"/>
      <c r="H45" s="16"/>
      <c r="I45" s="16"/>
      <c r="J45" s="16"/>
      <c r="K45" s="16"/>
      <c r="L45" s="16"/>
      <c r="M45" s="83"/>
      <c r="N45" s="83"/>
      <c r="P45" s="16"/>
      <c r="Q45" s="16"/>
      <c r="R45" s="16"/>
    </row>
    <row r="46" spans="1:18" s="82" customFormat="1" ht="15">
      <c r="A46" s="82" t="s">
        <v>117</v>
      </c>
      <c r="B46" s="16">
        <v>0</v>
      </c>
      <c r="C46" s="16"/>
      <c r="D46" s="16">
        <v>0</v>
      </c>
      <c r="E46" s="16"/>
      <c r="F46" s="16">
        <v>0</v>
      </c>
      <c r="G46" s="16"/>
      <c r="H46" s="16">
        <v>0</v>
      </c>
      <c r="I46" s="16"/>
      <c r="J46" s="16">
        <v>0</v>
      </c>
      <c r="K46" s="16"/>
      <c r="L46" s="16">
        <v>0</v>
      </c>
      <c r="M46" s="83"/>
      <c r="N46" s="83">
        <v>0</v>
      </c>
      <c r="P46" s="16">
        <v>0</v>
      </c>
      <c r="Q46" s="16"/>
      <c r="R46" s="16">
        <v>0</v>
      </c>
    </row>
    <row r="47" spans="2:18" s="82" customFormat="1" ht="15">
      <c r="B47" s="16"/>
      <c r="C47" s="16"/>
      <c r="D47" s="16"/>
      <c r="E47" s="16"/>
      <c r="F47" s="16"/>
      <c r="G47" s="16"/>
      <c r="H47" s="16"/>
      <c r="I47" s="16"/>
      <c r="J47" s="16"/>
      <c r="K47" s="16"/>
      <c r="L47" s="16"/>
      <c r="M47" s="83"/>
      <c r="N47" s="83"/>
      <c r="P47" s="16"/>
      <c r="Q47" s="16"/>
      <c r="R47" s="16"/>
    </row>
    <row r="48" spans="1:18" s="82" customFormat="1" ht="15">
      <c r="A48" s="82" t="s">
        <v>118</v>
      </c>
      <c r="B48" s="16">
        <v>0</v>
      </c>
      <c r="C48" s="16"/>
      <c r="D48" s="16">
        <v>0</v>
      </c>
      <c r="E48" s="16"/>
      <c r="F48" s="16">
        <v>0</v>
      </c>
      <c r="G48" s="16"/>
      <c r="H48" s="16">
        <v>0</v>
      </c>
      <c r="I48" s="16"/>
      <c r="J48" s="16">
        <v>0</v>
      </c>
      <c r="K48" s="16"/>
      <c r="L48" s="16">
        <v>0</v>
      </c>
      <c r="M48" s="83"/>
      <c r="N48" s="83">
        <v>0</v>
      </c>
      <c r="P48" s="16">
        <v>0</v>
      </c>
      <c r="Q48" s="16"/>
      <c r="R48" s="16">
        <v>0</v>
      </c>
    </row>
    <row r="49" spans="2:18" s="82" customFormat="1" ht="15">
      <c r="B49" s="16"/>
      <c r="C49" s="16"/>
      <c r="D49" s="16"/>
      <c r="E49" s="16"/>
      <c r="F49" s="16"/>
      <c r="G49" s="16"/>
      <c r="H49" s="16"/>
      <c r="I49" s="16"/>
      <c r="J49" s="16"/>
      <c r="K49" s="16"/>
      <c r="L49" s="16"/>
      <c r="M49" s="83"/>
      <c r="N49" s="83"/>
      <c r="P49" s="16"/>
      <c r="Q49" s="16"/>
      <c r="R49" s="16"/>
    </row>
    <row r="50" spans="1:18" s="82" customFormat="1" ht="15">
      <c r="A50" s="82" t="s">
        <v>121</v>
      </c>
      <c r="B50" s="16">
        <v>0</v>
      </c>
      <c r="C50" s="16"/>
      <c r="D50" s="16">
        <v>0</v>
      </c>
      <c r="E50" s="16"/>
      <c r="F50" s="16">
        <v>0</v>
      </c>
      <c r="G50" s="16"/>
      <c r="H50" s="16">
        <v>0</v>
      </c>
      <c r="I50" s="16"/>
      <c r="J50" s="16">
        <v>0</v>
      </c>
      <c r="K50" s="16"/>
      <c r="L50" s="16">
        <v>0</v>
      </c>
      <c r="M50" s="83"/>
      <c r="N50" s="83">
        <v>0</v>
      </c>
      <c r="P50" s="16">
        <v>0</v>
      </c>
      <c r="Q50" s="16"/>
      <c r="R50" s="16">
        <v>0</v>
      </c>
    </row>
    <row r="51" spans="2:18" s="82" customFormat="1" ht="15">
      <c r="B51" s="19"/>
      <c r="C51" s="16"/>
      <c r="D51" s="19"/>
      <c r="E51" s="16"/>
      <c r="F51" s="19"/>
      <c r="G51" s="16"/>
      <c r="H51" s="19"/>
      <c r="I51" s="16"/>
      <c r="J51" s="19"/>
      <c r="K51" s="16"/>
      <c r="L51" s="19"/>
      <c r="M51" s="83"/>
      <c r="N51" s="99"/>
      <c r="P51" s="19"/>
      <c r="Q51" s="16"/>
      <c r="R51" s="19"/>
    </row>
    <row r="52" spans="1:19" s="83" customFormat="1" ht="15">
      <c r="A52" s="109" t="s">
        <v>122</v>
      </c>
      <c r="B52" s="25">
        <f>SUM(B36:B51)</f>
        <v>127430</v>
      </c>
      <c r="C52" s="16"/>
      <c r="D52" s="25">
        <f>SUM(D36:D51)</f>
        <v>0</v>
      </c>
      <c r="E52" s="16"/>
      <c r="F52" s="25">
        <f>+F36+F42+F44+F46+F48+F50</f>
        <v>-19</v>
      </c>
      <c r="G52" s="85"/>
      <c r="H52" s="25">
        <f>+H36+H42+H44+H46+H48+H50</f>
        <v>365</v>
      </c>
      <c r="I52" s="16"/>
      <c r="J52" s="25">
        <f>+J36+J42+J44+J46+J48+J50</f>
        <v>0</v>
      </c>
      <c r="K52" s="16"/>
      <c r="L52" s="25">
        <f>+L36+L42+L44+L46+L48+L50</f>
        <v>154069</v>
      </c>
      <c r="M52" s="16"/>
      <c r="N52" s="25">
        <f>+N36+N42+N44+N46+N48+N50</f>
        <v>281845</v>
      </c>
      <c r="O52" s="16"/>
      <c r="P52" s="25">
        <f>+P36+P42+P44+P46+P48+P50</f>
        <v>21983</v>
      </c>
      <c r="Q52" s="16"/>
      <c r="R52" s="25">
        <f>+R36+R42+R44+R46+R48+R50</f>
        <v>303828</v>
      </c>
      <c r="S52" s="75"/>
    </row>
    <row r="53" spans="2:18" ht="15">
      <c r="B53" s="61"/>
      <c r="C53" s="61"/>
      <c r="D53" s="61"/>
      <c r="E53" s="61"/>
      <c r="F53" s="61"/>
      <c r="G53" s="61"/>
      <c r="H53" s="61"/>
      <c r="I53" s="61"/>
      <c r="J53" s="16"/>
      <c r="K53" s="61"/>
      <c r="L53" s="16"/>
      <c r="N53" s="83"/>
      <c r="P53" s="61"/>
      <c r="Q53" s="61"/>
      <c r="R53" s="61"/>
    </row>
    <row r="54" spans="1:18" ht="15.75" customHeight="1">
      <c r="A54" s="43" t="s">
        <v>123</v>
      </c>
      <c r="B54" s="43"/>
      <c r="C54" s="43"/>
      <c r="D54" s="43"/>
      <c r="E54" s="43"/>
      <c r="F54" s="43"/>
      <c r="G54" s="43"/>
      <c r="H54" s="43"/>
      <c r="I54" s="43"/>
      <c r="J54" s="43"/>
      <c r="K54" s="43"/>
      <c r="L54" s="43"/>
      <c r="M54" s="43"/>
      <c r="N54" s="43"/>
      <c r="O54" s="43"/>
      <c r="P54" s="43"/>
      <c r="Q54" s="43"/>
      <c r="R54" s="43"/>
    </row>
    <row r="55" spans="1:18" ht="15">
      <c r="A55" s="43"/>
      <c r="B55" s="43"/>
      <c r="C55" s="43"/>
      <c r="D55" s="43"/>
      <c r="E55" s="43"/>
      <c r="F55" s="43"/>
      <c r="G55" s="43"/>
      <c r="H55" s="43"/>
      <c r="I55" s="43"/>
      <c r="J55" s="43"/>
      <c r="K55" s="43"/>
      <c r="L55" s="43"/>
      <c r="M55" s="43"/>
      <c r="N55" s="43"/>
      <c r="O55" s="43"/>
      <c r="P55" s="43"/>
      <c r="Q55" s="43"/>
      <c r="R55" s="43"/>
    </row>
    <row r="56" spans="2:12" ht="15">
      <c r="B56" s="61"/>
      <c r="C56" s="61"/>
      <c r="D56" s="61"/>
      <c r="E56" s="61"/>
      <c r="F56" s="61"/>
      <c r="G56" s="61"/>
      <c r="H56" s="61"/>
      <c r="I56" s="61"/>
      <c r="J56" s="61"/>
      <c r="K56" s="61"/>
      <c r="L56" s="61"/>
    </row>
  </sheetData>
  <mergeCells count="10">
    <mergeCell ref="A1:R1"/>
    <mergeCell ref="A2:R2"/>
    <mergeCell ref="A3:R3"/>
    <mergeCell ref="A4:R4"/>
    <mergeCell ref="A6:R6"/>
    <mergeCell ref="A7:R7"/>
    <mergeCell ref="A8:R8"/>
    <mergeCell ref="B11:N11"/>
    <mergeCell ref="D12:J12"/>
    <mergeCell ref="A54:R55"/>
  </mergeCells>
  <printOptions/>
  <pageMargins left="0.5" right="0.5" top="0.7652777777777777" bottom="0.7652777777777777" header="0.5" footer="0.5"/>
  <pageSetup fitToHeight="1" fitToWidth="1" horizontalDpi="300" verticalDpi="300" orientation="landscape" paperSize="9"/>
  <headerFooter alignWithMargins="0">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223537438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OH AI CHIN</dc:creator>
  <cp:keywords/>
  <dc:description/>
  <cp:lastModifiedBy/>
  <cp:lastPrinted>2009-05-12T02:41:19Z</cp:lastPrinted>
  <dcterms:created xsi:type="dcterms:W3CDTF">2009-02-26T11:40:49Z</dcterms:created>
  <cp:category/>
  <cp:version/>
  <cp:contentType/>
  <cp:contentStatus/>
</cp:coreProperties>
</file>